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png" ContentType="image/png"/>
  <Override PartName="/xl/media/image3.jpeg" ContentType="image/jpeg"/>
  <Override PartName="/xl/media/image4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INFO" sheetId="1" state="visible" r:id="rId3"/>
    <sheet name="saisie" sheetId="2" state="visible" r:id="rId4"/>
    <sheet name="M Q" sheetId="3" state="visible" r:id="rId5"/>
    <sheet name="Clb Q" sheetId="4" state="visible" r:id="rId6"/>
    <sheet name="P.F." sheetId="5" state="visible" r:id="rId7"/>
    <sheet name="PALMARES" sheetId="6" state="visible" r:id="rId8"/>
  </sheets>
  <definedNames>
    <definedName function="false" hidden="false" localSheetId="3" name="_xlnm.Print_Area" vbProcedure="false">'Clb Q'!$B$1:$T$26</definedName>
    <definedName function="false" hidden="false" localSheetId="0" name="_xlnm.Print_Area" vbProcedure="false">INFO!$A$1:$C$19</definedName>
    <definedName function="false" hidden="false" localSheetId="2" name="_xlnm.Print_Area" vbProcedure="false">'M Q'!$A$1:$T$44</definedName>
    <definedName function="false" hidden="false" localSheetId="4" name="_xlnm.Print_Area" vbProcedure="false">'P.F.'!$A$1:$T$104</definedName>
    <definedName function="false" hidden="false" localSheetId="5" name="_xlnm.Print_Area" vbProcedure="false">PALMARES!$A$1:$H$46</definedName>
    <definedName function="false" hidden="false" localSheetId="1" name="_xlnm.Print_Area" vbProcedure="false">saisie!$A$1:$U$44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<sst xmlns="http://schemas.openxmlformats.org/spreadsheetml/2006/main" count="191" uniqueCount="86">
  <si>
    <t xml:space="preserve">PROGRAMME DE GESTION 
CHAMPIONNAT DE FRANCE DES CLUBS
ECOLE DE TIR</t>
  </si>
  <si>
    <t xml:space="preserve">remplir en lettres majuscules</t>
  </si>
  <si>
    <t xml:space="preserve">COMPETITION</t>
  </si>
  <si>
    <t xml:space="preserve">date :</t>
  </si>
  <si>
    <t xml:space="preserve">lieu :</t>
  </si>
  <si>
    <t xml:space="preserve">PLOMBIERES LES BAINS</t>
  </si>
  <si>
    <t xml:space="preserve">saison :</t>
  </si>
  <si>
    <t xml:space="preserve">2023-2024</t>
  </si>
  <si>
    <t xml:space="preserve">Discipline :</t>
  </si>
  <si>
    <t xml:space="preserve">CARABINE</t>
  </si>
  <si>
    <t xml:space="preserve">(CARABINE ou PISTOLET)</t>
  </si>
  <si>
    <t xml:space="preserve">Nombre d'équipe :</t>
  </si>
  <si>
    <t xml:space="preserve">Ligue :</t>
  </si>
  <si>
    <t xml:space="preserve">LORRAINE</t>
  </si>
  <si>
    <t xml:space="preserve">(EN MAJUSCULE)</t>
  </si>
  <si>
    <t xml:space="preserve">RESPONSABLE DE LA SAISIE</t>
  </si>
  <si>
    <t xml:space="preserve">NOM Prénom :</t>
  </si>
  <si>
    <t xml:space="preserve">BRION-BOGARD SANDRINE</t>
  </si>
  <si>
    <t xml:space="preserve">téléphone :</t>
  </si>
  <si>
    <t xml:space="preserve">adresse électronique :</t>
  </si>
  <si>
    <t xml:space="preserve">GSCODEPTIR88@GMAIL.COM</t>
  </si>
  <si>
    <t xml:space="preserve"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</si>
  <si>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 xml:space="preserve">Monsieur Philippe QUENTEL</t>
  </si>
  <si>
    <t xml:space="preserve">pquentel@fftir.org</t>
  </si>
  <si>
    <t xml:space="preserve">01 58 05 45 32</t>
  </si>
  <si>
    <t xml:space="preserve">POSTE</t>
  </si>
  <si>
    <t xml:space="preserve">Classement
provisoire</t>
  </si>
  <si>
    <t xml:space="preserve">CLUB</t>
  </si>
  <si>
    <t xml:space="preserve">N° club</t>
  </si>
  <si>
    <t xml:space="preserve">Nom</t>
  </si>
  <si>
    <t xml:space="preserve">Séries</t>
  </si>
  <si>
    <t xml:space="preserve">Total</t>
  </si>
  <si>
    <t xml:space="preserve">M*</t>
  </si>
  <si>
    <t xml:space="preserve">TOTAL</t>
  </si>
  <si>
    <t xml:space="preserve">Bar.</t>
  </si>
  <si>
    <t xml:space="preserve">BENJAMINS</t>
  </si>
  <si>
    <t xml:space="preserve">POUSSINS</t>
  </si>
  <si>
    <t xml:space="preserve">MINIMES</t>
  </si>
  <si>
    <t xml:space="preserve">LA BRESSE</t>
  </si>
  <si>
    <t xml:space="preserve">PEYREBERE ROZENNE</t>
  </si>
  <si>
    <t xml:space="preserve">WANG DIANA</t>
  </si>
  <si>
    <t xml:space="preserve">GEHIN CHLOE</t>
  </si>
  <si>
    <t xml:space="preserve">THAON</t>
  </si>
  <si>
    <t xml:space="preserve">LISTAR MARGAUX</t>
  </si>
  <si>
    <t xml:space="preserve">LISTAR CLEMENCE</t>
  </si>
  <si>
    <t xml:space="preserve">OUGER MANON</t>
  </si>
  <si>
    <t xml:space="preserve">REMIREMONT</t>
  </si>
  <si>
    <t xml:space="preserve">PRAT JEZAEL</t>
  </si>
  <si>
    <t xml:space="preserve">CHOUCRI-FILALI JAWAD</t>
  </si>
  <si>
    <t xml:space="preserve">ROLIN TIMEO</t>
  </si>
  <si>
    <t xml:space="preserve">NEUFCHATEAU</t>
  </si>
  <si>
    <t xml:space="preserve">MILLET MARINE</t>
  </si>
  <si>
    <t xml:space="preserve">CHOLLEY EDEN</t>
  </si>
  <si>
    <t xml:space="preserve">DA CUHNA AMBRE</t>
  </si>
  <si>
    <t xml:space="preserve">Cl.</t>
  </si>
  <si>
    <t xml:space="preserve">CLUBS QUALIFIES EN PHASE FINALE</t>
  </si>
  <si>
    <t xml:space="preserve">1er Match Qualif.</t>
  </si>
  <si>
    <t xml:space="preserve">9e MQ</t>
  </si>
  <si>
    <t xml:space="preserve">16e MQ</t>
  </si>
  <si>
    <t xml:space="preserve">NOMS</t>
  </si>
  <si>
    <t xml:space="preserve">série 1</t>
  </si>
  <si>
    <t xml:space="preserve">série 2</t>
  </si>
  <si>
    <t xml:space="preserve">POINTS</t>
  </si>
  <si>
    <t xml:space="preserve">2e MQ</t>
  </si>
  <si>
    <t xml:space="preserve">10e MQ</t>
  </si>
  <si>
    <t xml:space="preserve">15e MQ</t>
  </si>
  <si>
    <t xml:space="preserve">11e MQ</t>
  </si>
  <si>
    <t xml:space="preserve">14e MQ</t>
  </si>
  <si>
    <t xml:space="preserve">12e MQ</t>
  </si>
  <si>
    <t xml:space="preserve">13e MQ</t>
  </si>
  <si>
    <t xml:space="preserve">1/8 FINALES</t>
  </si>
  <si>
    <t xml:space="preserve">1/8 FINALES (Suite)</t>
  </si>
  <si>
    <t xml:space="preserve">1/4 FINALES</t>
  </si>
  <si>
    <t xml:space="preserve">DEMI-FINALES</t>
  </si>
  <si>
    <t xml:space="preserve">PETITE FINALE</t>
  </si>
  <si>
    <t xml:space="preserve">FINALE</t>
  </si>
  <si>
    <t xml:space="preserve">PLACE</t>
  </si>
  <si>
    <t xml:space="preserve">CLUBS</t>
  </si>
  <si>
    <t xml:space="preserve">LIGUE</t>
  </si>
  <si>
    <t xml:space="preserve">n° CLUB</t>
  </si>
  <si>
    <t xml:space="preserve">M Q</t>
  </si>
  <si>
    <t xml:space="preserve">PETITE
FINALE</t>
  </si>
  <si>
    <t xml:space="preserve">1/4 finalistes sortants</t>
  </si>
  <si>
    <t xml:space="preserve">1 / 4   FINALES</t>
  </si>
  <si>
    <t xml:space="preserve">1 / 8   FINALES</t>
  </si>
  <si>
    <t xml:space="preserve">1/8 finalistes sortants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</si>
</sst>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[$-40C]d\ mmmm\ yyyy;@"/>
    <numFmt numFmtId="166" formatCode="0"/>
    <numFmt numFmtId="167" formatCode="General"/>
    <numFmt numFmtId="168" formatCode="##\.##\.###"/>
    <numFmt numFmtId="169" formatCode="0.000000000000"/>
    <numFmt numFmtId="170" formatCode="dd\-mmm"/>
  </numFmts>
  <fonts count="67">
    <font>
      <sz val="10"/>
      <name val="Verdana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Verdana"/>
      <family val="2"/>
      <charset val="1"/>
    </font>
    <font>
      <sz val="10"/>
      <name val="Arial"/>
      <family val="2"/>
      <charset val="1"/>
    </font>
    <font>
      <b val="true"/>
      <sz val="22"/>
      <name val="Arial"/>
      <family val="2"/>
      <charset val="1"/>
    </font>
    <font>
      <b val="true"/>
      <i val="true"/>
      <sz val="14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u val="single"/>
      <sz val="10"/>
      <color rgb="FF0000D4"/>
      <name val="Verdana"/>
      <family val="2"/>
      <charset val="1"/>
    </font>
    <font>
      <u val="single"/>
      <sz val="10"/>
      <color rgb="FF0000D4"/>
      <name val="Arial"/>
      <family val="2"/>
      <charset val="1"/>
    </font>
    <font>
      <b val="true"/>
      <sz val="11"/>
      <name val="Arial"/>
      <family val="2"/>
      <charset val="1"/>
    </font>
    <font>
      <u val="single"/>
      <sz val="10"/>
      <name val="Arial"/>
      <family val="2"/>
      <charset val="1"/>
    </font>
    <font>
      <b val="true"/>
      <sz val="28"/>
      <name val="Arial Narrow"/>
      <family val="2"/>
      <charset val="1"/>
    </font>
    <font>
      <b val="true"/>
      <sz val="28"/>
      <color theme="0" tint="-0.35"/>
      <name val="Arial Narrow"/>
      <family val="2"/>
      <charset val="1"/>
    </font>
    <font>
      <b val="true"/>
      <sz val="30"/>
      <name val="Arial Narrow"/>
      <family val="2"/>
      <charset val="1"/>
    </font>
    <font>
      <b val="true"/>
      <sz val="32"/>
      <name val="Arial Narrow"/>
      <family val="2"/>
      <charset val="1"/>
    </font>
    <font>
      <sz val="30"/>
      <name val="Arial Narrow"/>
      <family val="2"/>
      <charset val="1"/>
    </font>
    <font>
      <b val="true"/>
      <sz val="50"/>
      <name val="Arial Narrow"/>
      <family val="2"/>
      <charset val="1"/>
    </font>
    <font>
      <b val="true"/>
      <sz val="28"/>
      <color theme="0"/>
      <name val="Arial Narrow"/>
      <family val="2"/>
      <charset val="1"/>
    </font>
    <font>
      <b val="true"/>
      <sz val="30"/>
      <color theme="0"/>
      <name val="Arial Narrow"/>
      <family val="2"/>
      <charset val="1"/>
    </font>
    <font>
      <b val="true"/>
      <sz val="32"/>
      <color theme="0"/>
      <name val="Arial Narrow"/>
      <family val="2"/>
      <charset val="1"/>
    </font>
    <font>
      <sz val="30"/>
      <color theme="0"/>
      <name val="Arial Narrow"/>
      <family val="2"/>
      <charset val="1"/>
    </font>
    <font>
      <sz val="24"/>
      <name val="Arial Narrow"/>
      <family val="2"/>
      <charset val="1"/>
    </font>
    <font>
      <b val="true"/>
      <sz val="34"/>
      <color rgb="FFFF0000"/>
      <name val="Arial Narrow"/>
      <family val="2"/>
      <charset val="1"/>
    </font>
    <font>
      <b val="true"/>
      <sz val="40"/>
      <name val="Arial Narrow"/>
      <family val="2"/>
      <charset val="1"/>
    </font>
    <font>
      <sz val="12"/>
      <name val="Arial"/>
      <family val="2"/>
      <charset val="1"/>
    </font>
    <font>
      <sz val="25"/>
      <name val="Arial Black"/>
      <family val="2"/>
      <charset val="1"/>
    </font>
    <font>
      <sz val="20"/>
      <name val="Arial Black"/>
      <family val="2"/>
      <charset val="1"/>
    </font>
    <font>
      <sz val="25"/>
      <color rgb="FF000090"/>
      <name val="Arial Black"/>
      <family val="2"/>
      <charset val="1"/>
    </font>
    <font>
      <sz val="14"/>
      <name val="Arial Narrow"/>
      <family val="2"/>
      <charset val="1"/>
    </font>
    <font>
      <b val="true"/>
      <sz val="14"/>
      <color rgb="FF000090"/>
      <name val="Arial Narrow"/>
      <family val="2"/>
      <charset val="1"/>
    </font>
    <font>
      <b val="true"/>
      <sz val="14"/>
      <name val="Arial Narrow"/>
      <family val="2"/>
      <charset val="1"/>
    </font>
    <font>
      <sz val="14"/>
      <name val="Arial"/>
      <family val="2"/>
      <charset val="1"/>
    </font>
    <font>
      <b val="true"/>
      <sz val="50"/>
      <name val="Arial"/>
      <family val="2"/>
      <charset val="1"/>
    </font>
    <font>
      <b val="true"/>
      <sz val="16"/>
      <color theme="0"/>
      <name val="Arial Narrow"/>
      <family val="2"/>
      <charset val="1"/>
    </font>
    <font>
      <sz val="10"/>
      <color rgb="FF969696"/>
      <name val="Arial Narrow"/>
      <family val="2"/>
      <charset val="1"/>
    </font>
    <font>
      <b val="true"/>
      <sz val="14"/>
      <color theme="0"/>
      <name val="Arial Narrow"/>
      <family val="2"/>
      <charset val="1"/>
    </font>
    <font>
      <b val="true"/>
      <sz val="15"/>
      <color theme="0"/>
      <name val="Arial"/>
      <family val="2"/>
      <charset val="1"/>
    </font>
    <font>
      <sz val="10"/>
      <color rgb="FFFFFFFF"/>
      <name val="Arial"/>
      <family val="2"/>
      <charset val="1"/>
    </font>
    <font>
      <sz val="50"/>
      <name val="Arial"/>
      <family val="2"/>
      <charset val="1"/>
    </font>
    <font>
      <b val="true"/>
      <sz val="15"/>
      <color rgb="FF808080"/>
      <name val="Arial"/>
      <family val="2"/>
      <charset val="1"/>
    </font>
    <font>
      <b val="true"/>
      <sz val="15"/>
      <color rgb="FFFFFFFF"/>
      <name val="Arial"/>
      <family val="2"/>
      <charset val="1"/>
    </font>
    <font>
      <b val="true"/>
      <sz val="50"/>
      <color rgb="FFFFFFFF"/>
      <name val="Arial"/>
      <family val="2"/>
      <charset val="1"/>
    </font>
    <font>
      <b val="true"/>
      <sz val="15"/>
      <name val="Arial"/>
      <family val="2"/>
      <charset val="1"/>
    </font>
    <font>
      <b val="true"/>
      <sz val="15"/>
      <name val="Arial Narrow"/>
      <family val="2"/>
      <charset val="1"/>
    </font>
    <font>
      <b val="true"/>
      <sz val="40"/>
      <name val="Arial"/>
      <family val="2"/>
      <charset val="1"/>
    </font>
    <font>
      <b val="true"/>
      <sz val="16"/>
      <name val="Arial Narrow"/>
      <family val="2"/>
      <charset val="1"/>
    </font>
    <font>
      <sz val="12"/>
      <name val="Arial Narrow"/>
      <family val="2"/>
      <charset val="1"/>
    </font>
    <font>
      <sz val="48"/>
      <color rgb="FF000090"/>
      <name val="Arial Black"/>
      <family val="2"/>
      <charset val="1"/>
    </font>
    <font>
      <sz val="48"/>
      <name val="Arial Black"/>
      <family val="2"/>
      <charset val="1"/>
    </font>
    <font>
      <b val="true"/>
      <sz val="12"/>
      <name val="Arial Narrow"/>
      <family val="2"/>
      <charset val="1"/>
    </font>
    <font>
      <sz val="50"/>
      <color rgb="FF969696"/>
      <name val="Arial Black"/>
      <family val="2"/>
      <charset val="1"/>
    </font>
    <font>
      <sz val="45"/>
      <color rgb="FF000090"/>
      <name val="Arial Black"/>
      <family val="2"/>
      <charset val="1"/>
    </font>
    <font>
      <sz val="18"/>
      <name val="Arial Narrow"/>
      <family val="2"/>
      <charset val="1"/>
    </font>
    <font>
      <sz val="50"/>
      <color rgb="FF000090"/>
      <name val="Arial Black"/>
      <family val="2"/>
      <charset val="1"/>
    </font>
    <font>
      <b val="true"/>
      <sz val="18"/>
      <color rgb="FF808080"/>
      <name val="Arial Narrow"/>
      <family val="2"/>
      <charset val="1"/>
    </font>
    <font>
      <sz val="15"/>
      <color rgb="FF969696"/>
      <name val="Arial Narrow"/>
      <family val="2"/>
      <charset val="1"/>
    </font>
    <font>
      <b val="true"/>
      <sz val="18"/>
      <color rgb="FFFFFFFF"/>
      <name val="Arial Narrow"/>
      <family val="2"/>
      <charset val="1"/>
    </font>
    <font>
      <b val="true"/>
      <sz val="20"/>
      <name val="Arial Narrow"/>
      <family val="2"/>
      <charset val="1"/>
    </font>
    <font>
      <sz val="14"/>
      <color rgb="FF808080"/>
      <name val="Arial Narrow"/>
      <family val="2"/>
      <charset val="1"/>
    </font>
    <font>
      <sz val="18"/>
      <color rgb="FFC0C0C0"/>
      <name val="Arial Narrow"/>
      <family val="2"/>
      <charset val="1"/>
    </font>
    <font>
      <sz val="16"/>
      <color theme="0" tint="-0.25"/>
      <name val="Arial Narrow"/>
      <family val="2"/>
      <charset val="1"/>
    </font>
    <font>
      <b val="true"/>
      <sz val="15"/>
      <color rgb="FF808080"/>
      <name val="Arial Narrow"/>
      <family val="2"/>
      <charset val="1"/>
    </font>
    <font>
      <sz val="18"/>
      <color theme="0" tint="-0.25"/>
      <name val="Arial Narrow"/>
      <family val="2"/>
      <charset val="1"/>
    </font>
    <font>
      <b val="true"/>
      <sz val="18"/>
      <color rgb="FF969696"/>
      <name val="Arial Narrow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2" tint="-0.25"/>
        <bgColor rgb="FFBFBFBF"/>
      </patternFill>
    </fill>
    <fill>
      <patternFill patternType="solid">
        <fgColor theme="3" tint="-0.25"/>
        <bgColor rgb="FF333399"/>
      </patternFill>
    </fill>
    <fill>
      <patternFill patternType="solid">
        <fgColor theme="3" tint="0.79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FCF305"/>
        <bgColor rgb="FFFFFF00"/>
      </patternFill>
    </fill>
    <fill>
      <patternFill patternType="solid">
        <fgColor theme="2" tint="-0.75"/>
        <bgColor rgb="FF632523"/>
      </patternFill>
    </fill>
    <fill>
      <patternFill patternType="solid">
        <fgColor theme="5" tint="-0.5"/>
        <bgColor rgb="FF4A452A"/>
      </patternFill>
    </fill>
    <fill>
      <patternFill patternType="solid">
        <fgColor theme="9" tint="-0.5"/>
        <bgColor rgb="FF993366"/>
      </patternFill>
    </fill>
    <fill>
      <patternFill patternType="solid">
        <fgColor rgb="FFF1D400"/>
        <bgColor rgb="FFFCF305"/>
      </patternFill>
    </fill>
  </fills>
  <borders count="5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ck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 style="thin"/>
      <top style="thick"/>
      <bottom style="thick"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ck"/>
      <right style="thin"/>
      <top style="thick"/>
      <bottom style="thin"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 style="thin"/>
      <top style="medium"/>
      <bottom style="hair"/>
      <diagonal/>
    </border>
    <border diagonalUp="false" diagonalDown="false">
      <left style="thin"/>
      <right style="thin"/>
      <top style="medium"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medium"/>
      <right style="medium"/>
      <top style="hair"/>
      <bottom style="medium"/>
      <diagonal/>
    </border>
    <border diagonalUp="false" diagonalDown="false">
      <left/>
      <right style="thin"/>
      <top style="hair"/>
      <bottom style="medium"/>
      <diagonal/>
    </border>
    <border diagonalUp="false" diagonalDown="false">
      <left style="thin"/>
      <right style="thin"/>
      <top style="hair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dotted"/>
      <diagonal/>
    </border>
    <border diagonalUp="false" diagonalDown="false">
      <left/>
      <right/>
      <top style="dotted"/>
      <bottom style="dotted"/>
      <diagonal/>
    </border>
    <border diagonalUp="false" diagonalDown="false">
      <left/>
      <right style="thin">
        <color rgb="FFC0C0C0"/>
      </right>
      <top/>
      <bottom/>
      <diagonal/>
    </border>
    <border diagonalUp="false" diagonalDown="false">
      <left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>
        <color rgb="FFC0C0C0"/>
      </top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2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9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9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2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2" shrinkToFit="false"/>
      <protection locked="false" hidden="false"/>
    </xf>
    <xf numFmtId="165" fontId="9" fillId="0" borderId="0" xfId="0" applyFont="true" applyBorder="true" applyAlignment="true" applyProtection="true">
      <alignment horizontal="left" vertical="center" textRotation="0" wrapText="false" indent="2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0" fillId="0" borderId="2" xfId="2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1" fillId="0" borderId="0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4" fontId="13" fillId="0" borderId="0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top" textRotation="0" wrapText="false" indent="5" shrinkToFit="false"/>
      <protection locked="true" hidden="false"/>
    </xf>
    <xf numFmtId="164" fontId="5" fillId="0" borderId="0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2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2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3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2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2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3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5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2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3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4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4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6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2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2" fillId="6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3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6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6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3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6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7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7" borderId="3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9" fillId="7" borderId="3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3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4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3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4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8" fillId="7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3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3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3" borderId="3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9" fillId="3" borderId="3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6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8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8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8" borderId="4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9" fillId="8" borderId="4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9" fillId="8" borderId="3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9" fillId="8" borderId="3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1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9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9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9" borderId="3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9" fillId="9" borderId="3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8" fillId="1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1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10" borderId="4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5" fillId="10" borderId="4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28" fillId="0" borderId="4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53" fillId="0" borderId="4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6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7" fillId="0" borderId="4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7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7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8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59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9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0" fillId="0" borderId="4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5" fillId="0" borderId="4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61" fillId="0" borderId="4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62" fillId="0" borderId="4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63" fillId="0" borderId="5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4" fillId="0" borderId="49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55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5" fillId="0" borderId="4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0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1" fillId="0" borderId="4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63" fillId="0" borderId="4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7" fillId="0" borderId="49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7" fontId="5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5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6" fontId="65" fillId="0" borderId="4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6" fillId="0" borderId="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60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dFC carabine 10m Adultes 8+" xfId="21"/>
    <cellStyle name="*unknown*" xfId="20" builtinId="8"/>
  </cellStyles>
  <dxfs count="39">
    <dxf>
      <font>
        <color rgb="FFFFFFFF"/>
      </font>
      <border diagonalUp="false" diagonalDown="false">
        <left style="thin"/>
        <right style="thin"/>
        <top style="thin"/>
        <bottom style="thin"/>
        <diagonal/>
      </border>
    </dxf>
    <dxf>
      <font>
        <color rgb="FFFFFFFF"/>
      </font>
      <border diagonalUp="false" diagonalDown="false">
        <left/>
        <right/>
        <top/>
        <bottom/>
        <diagonal/>
      </border>
    </dxf>
    <dxf>
      <font>
        <color rgb="FFFFFFFF"/>
      </font>
      <border diagonalUp="false" diagonalDown="false">
        <left style="thin"/>
        <right style="thin"/>
        <top style="thin"/>
        <bottom style="thin"/>
        <diagonal/>
      </border>
    </dxf>
    <dxf>
      <font>
        <color rgb="FFFFFFFF"/>
      </font>
    </dxf>
    <dxf>
      <font>
        <b val="1"/>
        <i val="0"/>
        <color rgb="FFFFFFFF"/>
      </font>
      <fill>
        <patternFill>
          <bgColor rgb="FFF1D400"/>
        </patternFill>
      </fill>
    </dxf>
    <dxf>
      <font>
        <b val="1"/>
        <i val="0"/>
        <color rgb="FFFFFFFF"/>
      </font>
      <fill>
        <patternFill>
          <bgColor theme="9" tint="-0.5"/>
        </patternFill>
      </fill>
    </dxf>
    <dxf>
      <font>
        <b val="1"/>
        <i val="0"/>
        <strike val="0"/>
        <color rgb="FFFFFFFF"/>
      </font>
      <fill>
        <patternFill>
          <bgColor theme="5" tint="-0.5"/>
        </patternFill>
      </fill>
    </dxf>
    <dxf>
      <font>
        <b val="1"/>
        <i val="0"/>
        <color rgb="FFFFFFFF"/>
      </font>
      <fill>
        <patternFill>
          <bgColor theme="3" tint="-0.25"/>
        </patternFill>
      </fill>
    </dxf>
    <dxf>
      <font>
        <b val="1"/>
        <i val="0"/>
        <strike val="0"/>
        <color rgb="FFFFFFFF"/>
      </font>
      <fill>
        <patternFill>
          <bgColor theme="2" tint="-0.75"/>
        </patternFill>
      </fill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b val="1"/>
        <i val="0"/>
      </font>
      <border diagonalUp="false" diagonalDown="false">
        <left style="dashDotDot"/>
        <right/>
        <top/>
        <bottom style="dashDotDot"/>
        <diagonal/>
      </border>
    </dxf>
    <dxf>
      <font>
        <color rgb="FFFFFFFF"/>
      </font>
    </dxf>
    <dxf>
      <font>
        <b val="1"/>
        <i val="0"/>
      </font>
      <border diagonalUp="false" diagonalDown="false">
        <left/>
        <right style="dashDotDot"/>
        <top/>
        <bottom style="dashDotDot"/>
        <diagonal/>
      </border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  <fill>
        <patternFill>
          <bgColor theme="2" tint="-0.75"/>
        </patternFill>
      </fill>
    </dxf>
    <dxf>
      <font>
        <color rgb="FFFFFFFF"/>
      </font>
    </dxf>
    <dxf>
      <font>
        <b val="1"/>
        <i val="0"/>
      </font>
      <border diagonalUp="false" diagonalDown="false">
        <left style="dashDotDot"/>
        <right/>
        <top/>
        <bottom style="dashDotDot"/>
        <diagonal/>
      </border>
    </dxf>
    <dxf>
      <font>
        <color rgb="FFFFFFFF"/>
      </font>
    </dxf>
    <dxf>
      <font>
        <b val="1"/>
        <i val="0"/>
      </font>
      <border diagonalUp="false" diagonalDown="false">
        <left/>
        <right style="dashDotDot"/>
        <top/>
        <bottom style="dashDotDot"/>
        <diagonal/>
      </border>
    </dxf>
    <dxf>
      <font>
        <color rgb="FFFFFFFF"/>
      </font>
    </dxf>
    <dxf>
      <font>
        <color rgb="FFFFFFFF"/>
      </font>
    </dxf>
    <dxf>
      <font>
        <color rgb="FFFFFFFF"/>
      </font>
      <border diagonalUp="false" diagonalDown="false">
        <left/>
        <right/>
        <top/>
        <bottom/>
        <diagonal/>
      </border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D4"/>
      <rgbColor rgb="FFFCF305"/>
      <rgbColor rgb="FFFF00FF"/>
      <rgbColor rgb="FF00FFFF"/>
      <rgbColor rgb="FF800000"/>
      <rgbColor rgb="FF008000"/>
      <rgbColor rgb="FF000090"/>
      <rgbColor rgb="FF808000"/>
      <rgbColor rgb="FF800080"/>
      <rgbColor rgb="FF008080"/>
      <rgbColor rgb="FFC0C0C0"/>
      <rgbColor rgb="FF808080"/>
      <rgbColor rgb="FFA6A6A6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C4BD97"/>
      <rgbColor rgb="FF3366FF"/>
      <rgbColor rgb="FF33CCCC"/>
      <rgbColor rgb="FF99CC00"/>
      <rgbColor rgb="FFF1D400"/>
      <rgbColor rgb="FFFF9900"/>
      <rgbColor rgb="FFFF6600"/>
      <rgbColor rgb="FF666699"/>
      <rgbColor rgb="FF969696"/>
      <rgbColor rgb="FF17375E"/>
      <rgbColor rgb="FF339966"/>
      <rgbColor rgb="FF003300"/>
      <rgbColor rgb="FF632523"/>
      <rgbColor rgb="FF984807"/>
      <rgbColor rgb="FF993366"/>
      <rgbColor rgb="FF333399"/>
      <rgbColor rgb="FF4A452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1.jpeg"/><Relationship Id="rId3" Type="http://schemas.openxmlformats.org/officeDocument/2006/relationships/image" Target="../media/image2.png"/><Relationship Id="rId4" Type="http://schemas.openxmlformats.org/officeDocument/2006/relationships/image" Target="../media/image3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0</xdr:colOff>
      <xdr:row>91</xdr:row>
      <xdr:rowOff>114480</xdr:rowOff>
    </xdr:from>
    <xdr:to>
      <xdr:col>6</xdr:col>
      <xdr:colOff>613800</xdr:colOff>
      <xdr:row>92</xdr:row>
      <xdr:rowOff>302760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3907800" y="27956160"/>
          <a:ext cx="613800" cy="950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13</xdr:col>
      <xdr:colOff>50760</xdr:colOff>
      <xdr:row>91</xdr:row>
      <xdr:rowOff>114480</xdr:rowOff>
    </xdr:from>
    <xdr:to>
      <xdr:col>13</xdr:col>
      <xdr:colOff>656280</xdr:colOff>
      <xdr:row>92</xdr:row>
      <xdr:rowOff>302760</xdr:rowOff>
    </xdr:to>
    <xdr:pic>
      <xdr:nvPicPr>
        <xdr:cNvPr id="1" name="Picture 7" descr=""/>
        <xdr:cNvPicPr/>
      </xdr:nvPicPr>
      <xdr:blipFill>
        <a:blip r:embed="rId2"/>
        <a:stretch/>
      </xdr:blipFill>
      <xdr:spPr>
        <a:xfrm>
          <a:off x="8967600" y="27956160"/>
          <a:ext cx="605520" cy="95004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0</xdr:col>
      <xdr:colOff>0</xdr:colOff>
      <xdr:row>2</xdr:row>
      <xdr:rowOff>368280</xdr:rowOff>
    </xdr:from>
    <xdr:to>
      <xdr:col>7</xdr:col>
      <xdr:colOff>380880</xdr:colOff>
      <xdr:row>2</xdr:row>
      <xdr:rowOff>368280</xdr:rowOff>
    </xdr:to>
    <xdr:sp>
      <xdr:nvSpPr>
        <xdr:cNvPr id="2" name="Line 8"/>
        <xdr:cNvSpPr/>
      </xdr:nvSpPr>
      <xdr:spPr>
        <a:xfrm flipH="1">
          <a:off x="0" y="1758960"/>
          <a:ext cx="494640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12</xdr:col>
      <xdr:colOff>342720</xdr:colOff>
      <xdr:row>2</xdr:row>
      <xdr:rowOff>368280</xdr:rowOff>
    </xdr:from>
    <xdr:to>
      <xdr:col>20</xdr:col>
      <xdr:colOff>720</xdr:colOff>
      <xdr:row>2</xdr:row>
      <xdr:rowOff>368280</xdr:rowOff>
    </xdr:to>
    <xdr:sp>
      <xdr:nvSpPr>
        <xdr:cNvPr id="3" name="Line 10"/>
        <xdr:cNvSpPr/>
      </xdr:nvSpPr>
      <xdr:spPr>
        <a:xfrm flipH="1">
          <a:off x="8601480" y="1758960"/>
          <a:ext cx="488160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23</xdr:row>
      <xdr:rowOff>368280</xdr:rowOff>
    </xdr:from>
    <xdr:to>
      <xdr:col>5</xdr:col>
      <xdr:colOff>507960</xdr:colOff>
      <xdr:row>23</xdr:row>
      <xdr:rowOff>393480</xdr:rowOff>
    </xdr:to>
    <xdr:sp>
      <xdr:nvSpPr>
        <xdr:cNvPr id="4" name="Line 11"/>
        <xdr:cNvSpPr/>
      </xdr:nvSpPr>
      <xdr:spPr>
        <a:xfrm flipH="1">
          <a:off x="0" y="7845480"/>
          <a:ext cx="3878640" cy="2520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14</xdr:col>
      <xdr:colOff>114120</xdr:colOff>
      <xdr:row>23</xdr:row>
      <xdr:rowOff>317160</xdr:rowOff>
    </xdr:from>
    <xdr:to>
      <xdr:col>20</xdr:col>
      <xdr:colOff>52560</xdr:colOff>
      <xdr:row>23</xdr:row>
      <xdr:rowOff>342720</xdr:rowOff>
    </xdr:to>
    <xdr:sp>
      <xdr:nvSpPr>
        <xdr:cNvPr id="5" name="Line 12"/>
        <xdr:cNvSpPr/>
      </xdr:nvSpPr>
      <xdr:spPr>
        <a:xfrm flipV="1">
          <a:off x="9688680" y="7794360"/>
          <a:ext cx="3846240" cy="2556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44</xdr:row>
      <xdr:rowOff>406080</xdr:rowOff>
    </xdr:from>
    <xdr:to>
      <xdr:col>7</xdr:col>
      <xdr:colOff>380880</xdr:colOff>
      <xdr:row>44</xdr:row>
      <xdr:rowOff>406080</xdr:rowOff>
    </xdr:to>
    <xdr:sp>
      <xdr:nvSpPr>
        <xdr:cNvPr id="6" name="Line 13"/>
        <xdr:cNvSpPr/>
      </xdr:nvSpPr>
      <xdr:spPr>
        <a:xfrm flipH="1">
          <a:off x="0" y="14150520"/>
          <a:ext cx="494640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12</xdr:col>
      <xdr:colOff>355320</xdr:colOff>
      <xdr:row>44</xdr:row>
      <xdr:rowOff>393480</xdr:rowOff>
    </xdr:from>
    <xdr:to>
      <xdr:col>20</xdr:col>
      <xdr:colOff>12600</xdr:colOff>
      <xdr:row>44</xdr:row>
      <xdr:rowOff>393480</xdr:rowOff>
    </xdr:to>
    <xdr:sp>
      <xdr:nvSpPr>
        <xdr:cNvPr id="7" name="Line 14"/>
        <xdr:cNvSpPr/>
      </xdr:nvSpPr>
      <xdr:spPr>
        <a:xfrm flipH="1">
          <a:off x="8614080" y="14137920"/>
          <a:ext cx="488088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65</xdr:row>
      <xdr:rowOff>368280</xdr:rowOff>
    </xdr:from>
    <xdr:to>
      <xdr:col>7</xdr:col>
      <xdr:colOff>39960</xdr:colOff>
      <xdr:row>65</xdr:row>
      <xdr:rowOff>368280</xdr:rowOff>
    </xdr:to>
    <xdr:sp>
      <xdr:nvSpPr>
        <xdr:cNvPr id="8" name="Line 15"/>
        <xdr:cNvSpPr/>
      </xdr:nvSpPr>
      <xdr:spPr>
        <a:xfrm flipH="1">
          <a:off x="0" y="20380320"/>
          <a:ext cx="460548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13</xdr:col>
      <xdr:colOff>50760</xdr:colOff>
      <xdr:row>65</xdr:row>
      <xdr:rowOff>368280</xdr:rowOff>
    </xdr:from>
    <xdr:to>
      <xdr:col>20</xdr:col>
      <xdr:colOff>27360</xdr:colOff>
      <xdr:row>65</xdr:row>
      <xdr:rowOff>368280</xdr:rowOff>
    </xdr:to>
    <xdr:sp>
      <xdr:nvSpPr>
        <xdr:cNvPr id="9" name="Line 16"/>
        <xdr:cNvSpPr/>
      </xdr:nvSpPr>
      <xdr:spPr>
        <a:xfrm>
          <a:off x="8967600" y="20380320"/>
          <a:ext cx="454212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78</xdr:row>
      <xdr:rowOff>317160</xdr:rowOff>
    </xdr:from>
    <xdr:to>
      <xdr:col>7</xdr:col>
      <xdr:colOff>39960</xdr:colOff>
      <xdr:row>78</xdr:row>
      <xdr:rowOff>317160</xdr:rowOff>
    </xdr:to>
    <xdr:sp>
      <xdr:nvSpPr>
        <xdr:cNvPr id="10" name="Line 17"/>
        <xdr:cNvSpPr/>
      </xdr:nvSpPr>
      <xdr:spPr>
        <a:xfrm flipH="1">
          <a:off x="0" y="24206040"/>
          <a:ext cx="460548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13</xdr:col>
      <xdr:colOff>52200</xdr:colOff>
      <xdr:row>78</xdr:row>
      <xdr:rowOff>317160</xdr:rowOff>
    </xdr:from>
    <xdr:to>
      <xdr:col>19</xdr:col>
      <xdr:colOff>622080</xdr:colOff>
      <xdr:row>78</xdr:row>
      <xdr:rowOff>317160</xdr:rowOff>
    </xdr:to>
    <xdr:sp>
      <xdr:nvSpPr>
        <xdr:cNvPr id="11" name="Line 18"/>
        <xdr:cNvSpPr/>
      </xdr:nvSpPr>
      <xdr:spPr>
        <a:xfrm>
          <a:off x="8969040" y="24206040"/>
          <a:ext cx="447768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67680</xdr:rowOff>
    </xdr:from>
    <xdr:to>
      <xdr:col>2</xdr:col>
      <xdr:colOff>189000</xdr:colOff>
      <xdr:row>1</xdr:row>
      <xdr:rowOff>638640</xdr:rowOff>
    </xdr:to>
    <xdr:pic>
      <xdr:nvPicPr>
        <xdr:cNvPr id="12" name="Image 13" descr=""/>
        <xdr:cNvPicPr/>
      </xdr:nvPicPr>
      <xdr:blipFill>
        <a:blip r:embed="rId3"/>
        <a:srcRect l="8366" t="6611" r="7676" b="7008"/>
        <a:stretch/>
      </xdr:blipFill>
      <xdr:spPr>
        <a:xfrm>
          <a:off x="0" y="67680"/>
          <a:ext cx="1706760" cy="1199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18</xdr:col>
      <xdr:colOff>203040</xdr:colOff>
      <xdr:row>0</xdr:row>
      <xdr:rowOff>84600</xdr:rowOff>
    </xdr:from>
    <xdr:to>
      <xdr:col>19</xdr:col>
      <xdr:colOff>615960</xdr:colOff>
      <xdr:row>1</xdr:row>
      <xdr:rowOff>682200</xdr:rowOff>
    </xdr:to>
    <xdr:pic>
      <xdr:nvPicPr>
        <xdr:cNvPr id="13" name="Image 14" descr=""/>
        <xdr:cNvPicPr/>
      </xdr:nvPicPr>
      <xdr:blipFill>
        <a:blip r:embed="rId4"/>
        <a:srcRect l="0" t="5651" r="0" b="6841"/>
        <a:stretch/>
      </xdr:blipFill>
      <xdr:spPr>
        <a:xfrm>
          <a:off x="12167640" y="84600"/>
          <a:ext cx="1272960" cy="1226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127080</xdr:rowOff>
    </xdr:from>
    <xdr:to>
      <xdr:col>1</xdr:col>
      <xdr:colOff>879120</xdr:colOff>
      <xdr:row>2</xdr:row>
      <xdr:rowOff>394920</xdr:rowOff>
    </xdr:to>
    <xdr:pic>
      <xdr:nvPicPr>
        <xdr:cNvPr id="14" name="Picture 8" descr=""/>
        <xdr:cNvPicPr/>
      </xdr:nvPicPr>
      <xdr:blipFill>
        <a:blip r:embed="rId1"/>
        <a:stretch/>
      </xdr:blipFill>
      <xdr:spPr>
        <a:xfrm>
          <a:off x="0" y="127080"/>
          <a:ext cx="1738800" cy="1153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254160</xdr:colOff>
      <xdr:row>0</xdr:row>
      <xdr:rowOff>12600</xdr:rowOff>
    </xdr:from>
    <xdr:to>
      <xdr:col>8</xdr:col>
      <xdr:colOff>77400</xdr:colOff>
      <xdr:row>2</xdr:row>
      <xdr:rowOff>467640</xdr:rowOff>
    </xdr:to>
    <xdr:pic>
      <xdr:nvPicPr>
        <xdr:cNvPr id="15" name="Image 1" descr=""/>
        <xdr:cNvPicPr/>
      </xdr:nvPicPr>
      <xdr:blipFill>
        <a:blip r:embed="rId2"/>
        <a:stretch/>
      </xdr:blipFill>
      <xdr:spPr>
        <a:xfrm>
          <a:off x="11959920" y="12600"/>
          <a:ext cx="978120" cy="1341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Bureau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GSCODEPTIR88@GMAIL.COM" TargetMode="External"/><Relationship Id="rId2" Type="http://schemas.openxmlformats.org/officeDocument/2006/relationships/hyperlink" Target="mailto:pquentel@fftir.org" TargetMode="Externa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19"/>
  <sheetViews>
    <sheetView showFormulas="false" showGridLines="fals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B8" activeCellId="0" sqref="B8"/>
    </sheetView>
  </sheetViews>
  <sheetFormatPr defaultColWidth="10.6640625" defaultRowHeight="12.75" zeroHeight="false" outlineLevelRow="0" outlineLevelCol="0"/>
  <cols>
    <col collapsed="false" customWidth="true" hidden="false" outlineLevel="0" max="1" min="1" style="1" width="16.5"/>
    <col collapsed="false" customWidth="true" hidden="false" outlineLevel="0" max="2" min="2" style="1" width="29.66"/>
    <col collapsed="false" customWidth="true" hidden="false" outlineLevel="0" max="3" min="3" style="1" width="30.83"/>
    <col collapsed="false" customWidth="false" hidden="false" outlineLevel="0" max="16384" min="4" style="1" width="10.66"/>
  </cols>
  <sheetData>
    <row r="1" customFormat="false" ht="96.75" hidden="false" customHeight="true" outlineLevel="0" collapsed="false">
      <c r="A1" s="2" t="s">
        <v>0</v>
      </c>
      <c r="B1" s="2"/>
      <c r="C1" s="2"/>
    </row>
    <row r="2" customFormat="false" ht="24.75" hidden="false" customHeight="true" outlineLevel="0" collapsed="false">
      <c r="A2" s="3" t="s">
        <v>1</v>
      </c>
      <c r="B2" s="3"/>
      <c r="C2" s="3"/>
    </row>
    <row r="3" customFormat="false" ht="24.75" hidden="false" customHeight="true" outlineLevel="0" collapsed="false">
      <c r="A3" s="4" t="s">
        <v>2</v>
      </c>
      <c r="B3" s="4"/>
      <c r="C3" s="4"/>
    </row>
    <row r="4" customFormat="false" ht="24.75" hidden="false" customHeight="true" outlineLevel="0" collapsed="false">
      <c r="A4" s="5" t="s">
        <v>3</v>
      </c>
      <c r="B4" s="6" t="n">
        <v>43835</v>
      </c>
      <c r="C4" s="7"/>
    </row>
    <row r="5" customFormat="false" ht="24.75" hidden="false" customHeight="true" outlineLevel="0" collapsed="false">
      <c r="A5" s="5" t="s">
        <v>4</v>
      </c>
      <c r="B5" s="8" t="s">
        <v>5</v>
      </c>
      <c r="C5" s="7"/>
    </row>
    <row r="6" customFormat="false" ht="24.75" hidden="false" customHeight="true" outlineLevel="0" collapsed="false">
      <c r="A6" s="5" t="s">
        <v>6</v>
      </c>
      <c r="B6" s="9" t="s">
        <v>7</v>
      </c>
      <c r="C6" s="7"/>
    </row>
    <row r="7" customFormat="false" ht="24.75" hidden="false" customHeight="true" outlineLevel="0" collapsed="false">
      <c r="A7" s="5" t="s">
        <v>8</v>
      </c>
      <c r="B7" s="8" t="s">
        <v>9</v>
      </c>
      <c r="C7" s="7" t="s">
        <v>10</v>
      </c>
    </row>
    <row r="8" customFormat="false" ht="24.75" hidden="false" customHeight="true" outlineLevel="0" collapsed="false">
      <c r="A8" s="5" t="s">
        <v>11</v>
      </c>
      <c r="B8" s="10" t="n">
        <v>4</v>
      </c>
      <c r="C8" s="7"/>
    </row>
    <row r="9" customFormat="false" ht="24.75" hidden="false" customHeight="true" outlineLevel="0" collapsed="false">
      <c r="A9" s="11" t="s">
        <v>12</v>
      </c>
      <c r="B9" s="12" t="s">
        <v>13</v>
      </c>
      <c r="C9" s="7" t="s">
        <v>14</v>
      </c>
    </row>
    <row r="10" customFormat="false" ht="24.75" hidden="false" customHeight="true" outlineLevel="0" collapsed="false">
      <c r="A10" s="13"/>
      <c r="B10" s="13"/>
      <c r="C10" s="14"/>
    </row>
    <row r="11" customFormat="false" ht="24.75" hidden="false" customHeight="true" outlineLevel="0" collapsed="false">
      <c r="A11" s="4" t="s">
        <v>15</v>
      </c>
      <c r="B11" s="4"/>
      <c r="C11" s="4"/>
    </row>
    <row r="12" customFormat="false" ht="30" hidden="false" customHeight="true" outlineLevel="0" collapsed="false">
      <c r="A12" s="5" t="s">
        <v>16</v>
      </c>
      <c r="B12" s="15" t="s">
        <v>17</v>
      </c>
      <c r="C12" s="16"/>
    </row>
    <row r="13" customFormat="false" ht="30" hidden="false" customHeight="true" outlineLevel="0" collapsed="false">
      <c r="A13" s="11" t="s">
        <v>18</v>
      </c>
      <c r="B13" s="17"/>
      <c r="C13" s="7"/>
    </row>
    <row r="14" customFormat="false" ht="30" hidden="false" customHeight="true" outlineLevel="0" collapsed="false">
      <c r="A14" s="11" t="s">
        <v>19</v>
      </c>
      <c r="B14" s="18" t="s">
        <v>20</v>
      </c>
      <c r="C14" s="19"/>
    </row>
    <row r="16" customFormat="false" ht="91.5" hidden="false" customHeight="true" outlineLevel="0" collapsed="false">
      <c r="A16" s="20" t="s">
        <v>21</v>
      </c>
      <c r="B16" s="20"/>
      <c r="C16" s="20"/>
    </row>
    <row r="17" customFormat="false" ht="15" hidden="false" customHeight="true" outlineLevel="0" collapsed="false">
      <c r="A17" s="21" t="s">
        <v>22</v>
      </c>
      <c r="B17" s="21"/>
      <c r="C17" s="22"/>
    </row>
    <row r="18" customFormat="false" ht="15" hidden="false" customHeight="true" outlineLevel="0" collapsed="false">
      <c r="A18" s="23" t="s">
        <v>23</v>
      </c>
      <c r="B18" s="23"/>
      <c r="C18" s="24"/>
    </row>
    <row r="19" customFormat="false" ht="15" hidden="false" customHeight="true" outlineLevel="0" collapsed="false">
      <c r="A19" s="25" t="s">
        <v>24</v>
      </c>
      <c r="B19" s="25"/>
      <c r="C19" s="26"/>
    </row>
  </sheetData>
  <sheetProtection algorithmName="SHA-512" hashValue="qf8cAbOFcbOgIia7WhHDnv3Ojq60jzssBI6JCLhjnFI0MVlaqTEfAzVIriHEEVzfJHRojjzRFmN5r0WxP2g0Gw==" saltValue="Qwf0/ivQHvsa8QuaFe6wFw==" spinCount="100000" sheet="true" objects="true" scenarios="true" formatColumns="false" selectLockedCells="true"/>
  <mergeCells count="8">
    <mergeCell ref="A1:C1"/>
    <mergeCell ref="A2:C2"/>
    <mergeCell ref="A3:C3"/>
    <mergeCell ref="A11:C11"/>
    <mergeCell ref="A16:C16"/>
    <mergeCell ref="A17:B17"/>
    <mergeCell ref="A18:B18"/>
    <mergeCell ref="A19:B19"/>
  </mergeCells>
  <hyperlinks>
    <hyperlink ref="B14" r:id="rId1" display="GSCODEPTIR88@GMAIL.COM"/>
    <hyperlink ref="A18" r:id="rId2" display="pquentel@fftir.org"/>
  </hyperlinks>
  <printOptions headings="false" gridLines="false" gridLinesSet="true" horizontalCentered="true" verticalCentered="tru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A45"/>
  <sheetViews>
    <sheetView showFormulas="false" showGridLines="false" showRowColHeaders="true" showZeros="true" rightToLeft="false" tabSelected="false" showOutlineSymbols="true" defaultGridColor="true" view="normal" topLeftCell="A1" colorId="64" zoomScale="60" zoomScaleNormal="60" zoomScalePageLayoutView="100" workbookViewId="0">
      <pane xSplit="4" ySplit="4" topLeftCell="L5" activePane="bottomRight" state="frozen"/>
      <selection pane="topLeft" activeCell="A1" activeCellId="0" sqref="A1"/>
      <selection pane="topRight" activeCell="L1" activeCellId="0" sqref="L1"/>
      <selection pane="bottomLeft" activeCell="A5" activeCellId="0" sqref="A5"/>
      <selection pane="bottomRight" activeCell="P6" activeCellId="0" sqref="P6"/>
    </sheetView>
  </sheetViews>
  <sheetFormatPr defaultColWidth="10.6640625" defaultRowHeight="39.75" zeroHeight="false" outlineLevelRow="0" outlineLevelCol="1"/>
  <cols>
    <col collapsed="false" customWidth="true" hidden="false" outlineLevel="0" max="1" min="1" style="27" width="15.82"/>
    <col collapsed="false" customWidth="true" hidden="false" outlineLevel="1" max="2" min="2" style="28" width="22.33"/>
    <col collapsed="false" customWidth="true" hidden="false" outlineLevel="0" max="3" min="3" style="29" width="54"/>
    <col collapsed="false" customWidth="true" hidden="false" outlineLevel="0" max="4" min="4" style="29" width="18.66"/>
    <col collapsed="false" customWidth="true" hidden="false" outlineLevel="0" max="5" min="5" style="29" width="50.66"/>
    <col collapsed="false" customWidth="true" hidden="false" outlineLevel="0" max="8" min="6" style="30" width="14.66"/>
    <col collapsed="false" customWidth="true" hidden="true" outlineLevel="0" max="9" min="9" style="30" width="10.83"/>
    <col collapsed="false" customWidth="true" hidden="false" outlineLevel="0" max="10" min="10" style="29" width="50.51"/>
    <col collapsed="false" customWidth="true" hidden="false" outlineLevel="0" max="11" min="11" style="31" width="14.82"/>
    <col collapsed="false" customWidth="true" hidden="false" outlineLevel="0" max="12" min="12" style="30" width="14.82"/>
    <col collapsed="false" customWidth="true" hidden="false" outlineLevel="0" max="13" min="13" style="30" width="14.5"/>
    <col collapsed="false" customWidth="true" hidden="true" outlineLevel="0" max="14" min="14" style="30" width="10.5"/>
    <col collapsed="false" customWidth="true" hidden="false" outlineLevel="0" max="15" min="15" style="29" width="50.66"/>
    <col collapsed="false" customWidth="true" hidden="false" outlineLevel="0" max="16" min="16" style="30" width="14.82"/>
    <col collapsed="false" customWidth="true" hidden="false" outlineLevel="0" max="17" min="17" style="31" width="14.82"/>
    <col collapsed="false" customWidth="true" hidden="false" outlineLevel="0" max="18" min="18" style="30" width="14.5"/>
    <col collapsed="false" customWidth="false" hidden="true" outlineLevel="0" max="19" min="19" style="30" width="10.66"/>
    <col collapsed="false" customWidth="true" hidden="false" outlineLevel="0" max="20" min="20" style="30" width="16.66"/>
    <col collapsed="false" customWidth="true" hidden="true" outlineLevel="0" max="21" min="21" style="32" width="8.5"/>
    <col collapsed="false" customWidth="true" hidden="false" outlineLevel="0" max="22" min="22" style="27" width="4.5"/>
    <col collapsed="false" customWidth="true" hidden="true" outlineLevel="1" max="23" min="23" style="28" width="33.5"/>
    <col collapsed="false" customWidth="true" hidden="false" outlineLevel="0" max="24" min="24" style="27" width="4.5"/>
    <col collapsed="false" customWidth="true" hidden="false" outlineLevel="0" max="25" min="25" style="27" width="6.83"/>
    <col collapsed="false" customWidth="true" hidden="false" outlineLevel="0" max="26" min="26" style="27" width="3.16"/>
    <col collapsed="false" customWidth="true" hidden="false" outlineLevel="0" max="27" min="27" style="33" width="1"/>
    <col collapsed="false" customWidth="true" hidden="false" outlineLevel="0" max="28" min="28" style="27" width="9.5"/>
    <col collapsed="false" customWidth="true" hidden="false" outlineLevel="0" max="29" min="29" style="27" width="9.66"/>
    <col collapsed="false" customWidth="false" hidden="false" outlineLevel="0" max="16384" min="30" style="27" width="10.66"/>
  </cols>
  <sheetData>
    <row r="1" customFormat="false" ht="37.5" hidden="false" customHeight="true" outlineLevel="0" collapsed="false">
      <c r="A1" s="34" t="str">
        <f aca="false">CONCATENATE(INFO!B7," - ",INFO!B9)</f>
        <v>CARABINE - LORRAINE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customFormat="false" ht="39" hidden="false" customHeight="true" outlineLevel="0" collapsed="false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customFormat="false" ht="30" hidden="false" customHeight="true" outlineLevel="0" collapsed="false">
      <c r="A3" s="35" t="s">
        <v>25</v>
      </c>
      <c r="B3" s="36" t="s">
        <v>26</v>
      </c>
      <c r="C3" s="37" t="s">
        <v>27</v>
      </c>
      <c r="D3" s="38" t="s">
        <v>28</v>
      </c>
      <c r="E3" s="39" t="s">
        <v>29</v>
      </c>
      <c r="F3" s="40" t="s">
        <v>30</v>
      </c>
      <c r="G3" s="40"/>
      <c r="H3" s="41" t="s">
        <v>31</v>
      </c>
      <c r="I3" s="42" t="s">
        <v>32</v>
      </c>
      <c r="J3" s="39" t="s">
        <v>29</v>
      </c>
      <c r="K3" s="40" t="s">
        <v>30</v>
      </c>
      <c r="L3" s="40"/>
      <c r="M3" s="41" t="s">
        <v>31</v>
      </c>
      <c r="N3" s="42" t="s">
        <v>32</v>
      </c>
      <c r="O3" s="39" t="s">
        <v>29</v>
      </c>
      <c r="P3" s="40" t="s">
        <v>30</v>
      </c>
      <c r="Q3" s="40"/>
      <c r="R3" s="41" t="s">
        <v>31</v>
      </c>
      <c r="S3" s="42" t="s">
        <v>32</v>
      </c>
      <c r="T3" s="43" t="s">
        <v>33</v>
      </c>
      <c r="U3" s="44" t="s">
        <v>34</v>
      </c>
      <c r="V3" s="45"/>
      <c r="AA3" s="27"/>
    </row>
    <row r="4" customFormat="false" ht="43.5" hidden="false" customHeight="true" outlineLevel="0" collapsed="false">
      <c r="A4" s="35"/>
      <c r="B4" s="36"/>
      <c r="C4" s="37"/>
      <c r="D4" s="38"/>
      <c r="E4" s="46" t="s">
        <v>35</v>
      </c>
      <c r="F4" s="47" t="n">
        <v>1</v>
      </c>
      <c r="G4" s="47" t="n">
        <v>2</v>
      </c>
      <c r="H4" s="41"/>
      <c r="I4" s="42"/>
      <c r="J4" s="46" t="s">
        <v>36</v>
      </c>
      <c r="K4" s="47" t="n">
        <v>1</v>
      </c>
      <c r="L4" s="47" t="n">
        <v>2</v>
      </c>
      <c r="M4" s="41"/>
      <c r="N4" s="42"/>
      <c r="O4" s="46" t="s">
        <v>37</v>
      </c>
      <c r="P4" s="47" t="n">
        <v>1</v>
      </c>
      <c r="Q4" s="47" t="n">
        <v>2</v>
      </c>
      <c r="R4" s="41"/>
      <c r="S4" s="42"/>
      <c r="T4" s="43"/>
      <c r="U4" s="44"/>
      <c r="AA4" s="27"/>
    </row>
    <row r="5" s="33" customFormat="true" ht="46.5" hidden="false" customHeight="true" outlineLevel="0" collapsed="false">
      <c r="A5" s="48" t="n">
        <v>1</v>
      </c>
      <c r="B5" s="49" t="n">
        <f aca="false">RANK(W5,W$5:W$44,0)</f>
        <v>1</v>
      </c>
      <c r="C5" s="50" t="s">
        <v>38</v>
      </c>
      <c r="D5" s="51" t="n">
        <v>1288280</v>
      </c>
      <c r="E5" s="52" t="s">
        <v>39</v>
      </c>
      <c r="F5" s="53" t="n">
        <v>74.2</v>
      </c>
      <c r="G5" s="53" t="n">
        <v>77.5</v>
      </c>
      <c r="H5" s="54" t="n">
        <f aca="false">SUM(F5:G5)</f>
        <v>151.7</v>
      </c>
      <c r="I5" s="55"/>
      <c r="J5" s="52" t="s">
        <v>40</v>
      </c>
      <c r="K5" s="53" t="n">
        <v>95.7</v>
      </c>
      <c r="L5" s="53" t="n">
        <v>95.3</v>
      </c>
      <c r="M5" s="54" t="n">
        <f aca="false">SUM(K5:L5)</f>
        <v>191</v>
      </c>
      <c r="N5" s="55"/>
      <c r="O5" s="52" t="s">
        <v>41</v>
      </c>
      <c r="P5" s="53" t="n">
        <v>93.1</v>
      </c>
      <c r="Q5" s="53" t="n">
        <v>96.3</v>
      </c>
      <c r="R5" s="54" t="n">
        <f aca="false">SUM(P5:Q5)</f>
        <v>189.4</v>
      </c>
      <c r="S5" s="55"/>
      <c r="T5" s="56" t="n">
        <f aca="false">SUM(H5+M5+R5)</f>
        <v>532.1</v>
      </c>
      <c r="U5" s="57" t="n">
        <f aca="false">I5+N5+S5</f>
        <v>0</v>
      </c>
      <c r="W5" s="58" t="n">
        <f aca="false">H5+M5+R5+(0.000001*(I5+N5+S5))+(0.000000001*(G5+L5+Q5))</f>
        <v>532.1000002691</v>
      </c>
    </row>
    <row r="6" s="33" customFormat="true" ht="46.5" hidden="false" customHeight="true" outlineLevel="0" collapsed="false">
      <c r="A6" s="59" t="n">
        <v>2</v>
      </c>
      <c r="B6" s="60" t="n">
        <f aca="false">RANK(W6,W$5:W$44,0)</f>
        <v>2</v>
      </c>
      <c r="C6" s="61" t="s">
        <v>42</v>
      </c>
      <c r="D6" s="62" t="n">
        <v>1288426</v>
      </c>
      <c r="E6" s="63" t="s">
        <v>43</v>
      </c>
      <c r="F6" s="64" t="n">
        <v>74.7</v>
      </c>
      <c r="G6" s="64" t="n">
        <v>80.4</v>
      </c>
      <c r="H6" s="65" t="n">
        <f aca="false">SUM(F6:G6)</f>
        <v>155.1</v>
      </c>
      <c r="I6" s="66"/>
      <c r="J6" s="63" t="s">
        <v>44</v>
      </c>
      <c r="K6" s="64" t="n">
        <v>81.2</v>
      </c>
      <c r="L6" s="64" t="n">
        <v>87.3</v>
      </c>
      <c r="M6" s="65" t="n">
        <f aca="false">SUM(K6:L6)</f>
        <v>168.5</v>
      </c>
      <c r="N6" s="66"/>
      <c r="O6" s="63" t="s">
        <v>45</v>
      </c>
      <c r="P6" s="64" t="n">
        <v>87.8</v>
      </c>
      <c r="Q6" s="64" t="n">
        <v>91.4</v>
      </c>
      <c r="R6" s="65" t="n">
        <f aca="false">SUM(P6:Q6)</f>
        <v>179.2</v>
      </c>
      <c r="S6" s="66"/>
      <c r="T6" s="67" t="n">
        <f aca="false">SUM(H6+M6+R6)</f>
        <v>502.8</v>
      </c>
      <c r="U6" s="68" t="n">
        <f aca="false">I6+N6+S6</f>
        <v>0</v>
      </c>
      <c r="W6" s="58" t="n">
        <f aca="false">H6+M6+R6+(0.000001*(I6+N6+S6))+(0.000000001*(G6+L6+Q6))</f>
        <v>502.8000002591</v>
      </c>
    </row>
    <row r="7" s="33" customFormat="true" ht="46.5" hidden="false" customHeight="true" outlineLevel="0" collapsed="false">
      <c r="A7" s="59" t="n">
        <v>3</v>
      </c>
      <c r="B7" s="60" t="n">
        <f aca="false">RANK(W7,W$5:W$44,0)</f>
        <v>4</v>
      </c>
      <c r="C7" s="61" t="s">
        <v>46</v>
      </c>
      <c r="D7" s="62" t="n">
        <v>1288404</v>
      </c>
      <c r="E7" s="63" t="s">
        <v>47</v>
      </c>
      <c r="F7" s="64" t="n">
        <v>56.8</v>
      </c>
      <c r="G7" s="64" t="n">
        <v>48.8</v>
      </c>
      <c r="H7" s="65" t="n">
        <f aca="false">SUM(F7:G7)</f>
        <v>105.6</v>
      </c>
      <c r="I7" s="66"/>
      <c r="J7" s="63" t="s">
        <v>48</v>
      </c>
      <c r="K7" s="64" t="n">
        <v>81.9</v>
      </c>
      <c r="L7" s="64" t="n">
        <v>70.8</v>
      </c>
      <c r="M7" s="65" t="n">
        <f aca="false">SUM(K7:L7)</f>
        <v>152.7</v>
      </c>
      <c r="N7" s="66"/>
      <c r="O7" s="63" t="s">
        <v>49</v>
      </c>
      <c r="P7" s="64" t="n">
        <v>63.2</v>
      </c>
      <c r="Q7" s="64" t="n">
        <v>70.8</v>
      </c>
      <c r="R7" s="65" t="n">
        <f aca="false">SUM(P7:Q7)</f>
        <v>134</v>
      </c>
      <c r="S7" s="66"/>
      <c r="T7" s="67" t="n">
        <f aca="false">SUM(H7+M7+R7)</f>
        <v>392.3</v>
      </c>
      <c r="U7" s="68" t="n">
        <f aca="false">I7+N7+S7</f>
        <v>0</v>
      </c>
      <c r="W7" s="58" t="n">
        <f aca="false">H7+M7+R7+(0.000001*(I7+N7+S7))+(0.000000001*(G7+L7+Q7))</f>
        <v>392.3000001904</v>
      </c>
    </row>
    <row r="8" s="33" customFormat="true" ht="46.5" hidden="false" customHeight="true" outlineLevel="0" collapsed="false">
      <c r="A8" s="59" t="n">
        <v>4</v>
      </c>
      <c r="B8" s="60" t="n">
        <f aca="false">RANK(W8,W$5:W$44,0)</f>
        <v>3</v>
      </c>
      <c r="C8" s="61" t="s">
        <v>50</v>
      </c>
      <c r="D8" s="62" t="n">
        <v>1288139</v>
      </c>
      <c r="E8" s="63" t="s">
        <v>51</v>
      </c>
      <c r="F8" s="64" t="n">
        <v>75.2</v>
      </c>
      <c r="G8" s="64" t="n">
        <v>68</v>
      </c>
      <c r="H8" s="65" t="n">
        <f aca="false">SUM(F8:G8)</f>
        <v>143.2</v>
      </c>
      <c r="I8" s="66"/>
      <c r="J8" s="63" t="s">
        <v>52</v>
      </c>
      <c r="K8" s="64" t="n">
        <v>69.6</v>
      </c>
      <c r="L8" s="64" t="n">
        <v>71.4</v>
      </c>
      <c r="M8" s="65" t="n">
        <f aca="false">SUM(K8:L8)</f>
        <v>141</v>
      </c>
      <c r="N8" s="66"/>
      <c r="O8" s="63" t="s">
        <v>53</v>
      </c>
      <c r="P8" s="64" t="n">
        <v>94.2</v>
      </c>
      <c r="Q8" s="64" t="n">
        <v>94.3</v>
      </c>
      <c r="R8" s="65" t="n">
        <f aca="false">SUM(P8:Q8)</f>
        <v>188.5</v>
      </c>
      <c r="S8" s="66"/>
      <c r="T8" s="67" t="n">
        <f aca="false">SUM(H8+M8+R8)</f>
        <v>472.7</v>
      </c>
      <c r="U8" s="68" t="n">
        <f aca="false">I8+N8+S8</f>
        <v>0</v>
      </c>
      <c r="W8" s="58" t="n">
        <f aca="false">H8+M8+R8+(0.000001*(I8+N8+S8))+(0.000000001*(G8+L8+Q8))</f>
        <v>472.7000002337</v>
      </c>
    </row>
    <row r="9" s="33" customFormat="true" ht="46.5" hidden="false" customHeight="true" outlineLevel="0" collapsed="false">
      <c r="A9" s="59" t="n">
        <v>5</v>
      </c>
      <c r="B9" s="60" t="n">
        <f aca="false">RANK(W9,W$5:W$44,0)</f>
        <v>5</v>
      </c>
      <c r="C9" s="61"/>
      <c r="D9" s="62"/>
      <c r="E9" s="63"/>
      <c r="F9" s="64"/>
      <c r="G9" s="64"/>
      <c r="H9" s="65" t="n">
        <f aca="false">SUM(F9:G9)</f>
        <v>0</v>
      </c>
      <c r="I9" s="66"/>
      <c r="J9" s="63"/>
      <c r="K9" s="64"/>
      <c r="L9" s="64"/>
      <c r="M9" s="65" t="n">
        <f aca="false">SUM(K9:L9)</f>
        <v>0</v>
      </c>
      <c r="N9" s="66"/>
      <c r="O9" s="63"/>
      <c r="P9" s="64"/>
      <c r="Q9" s="64"/>
      <c r="R9" s="65" t="n">
        <f aca="false">SUM(P9:Q9)</f>
        <v>0</v>
      </c>
      <c r="S9" s="66"/>
      <c r="T9" s="67" t="n">
        <f aca="false">SUM(H9+M9+R9)</f>
        <v>0</v>
      </c>
      <c r="U9" s="68" t="n">
        <f aca="false">I9+N9+S9</f>
        <v>0</v>
      </c>
      <c r="W9" s="58" t="n">
        <f aca="false">H9+M9+R9+(0.000001*(I9+N9+S9))+(0.000000001*(G9+L9+Q9))</f>
        <v>0</v>
      </c>
    </row>
    <row r="10" s="33" customFormat="true" ht="46.5" hidden="false" customHeight="true" outlineLevel="0" collapsed="false">
      <c r="A10" s="59" t="n">
        <v>6</v>
      </c>
      <c r="B10" s="60" t="n">
        <f aca="false">RANK(W10,W$5:W$44,0)</f>
        <v>5</v>
      </c>
      <c r="C10" s="61"/>
      <c r="D10" s="62"/>
      <c r="E10" s="63"/>
      <c r="F10" s="64"/>
      <c r="G10" s="64"/>
      <c r="H10" s="65" t="n">
        <f aca="false">SUM(F10:G10)</f>
        <v>0</v>
      </c>
      <c r="I10" s="66"/>
      <c r="J10" s="63"/>
      <c r="K10" s="64"/>
      <c r="L10" s="64"/>
      <c r="M10" s="65" t="n">
        <f aca="false">SUM(K10:L10)</f>
        <v>0</v>
      </c>
      <c r="N10" s="66"/>
      <c r="O10" s="63"/>
      <c r="P10" s="64"/>
      <c r="Q10" s="64"/>
      <c r="R10" s="65" t="n">
        <f aca="false">SUM(P10:Q10)</f>
        <v>0</v>
      </c>
      <c r="S10" s="66"/>
      <c r="T10" s="67" t="n">
        <f aca="false">SUM(H10+M10+R10)</f>
        <v>0</v>
      </c>
      <c r="U10" s="68" t="n">
        <f aca="false">I10+N10+S10</f>
        <v>0</v>
      </c>
      <c r="W10" s="58" t="n">
        <f aca="false">H10+M10+R10+(0.000001*(I10+N10+S10))+(0.000000001*(G10+L10+Q10))</f>
        <v>0</v>
      </c>
    </row>
    <row r="11" s="33" customFormat="true" ht="46.5" hidden="false" customHeight="true" outlineLevel="0" collapsed="false">
      <c r="A11" s="59" t="n">
        <v>7</v>
      </c>
      <c r="B11" s="60" t="n">
        <f aca="false">RANK(W11,W$5:W$44,0)</f>
        <v>5</v>
      </c>
      <c r="C11" s="61"/>
      <c r="D11" s="62"/>
      <c r="E11" s="63"/>
      <c r="F11" s="64"/>
      <c r="G11" s="64"/>
      <c r="H11" s="65" t="n">
        <f aca="false">SUM(F11:G11)</f>
        <v>0</v>
      </c>
      <c r="I11" s="66"/>
      <c r="J11" s="63"/>
      <c r="K11" s="64"/>
      <c r="L11" s="64"/>
      <c r="M11" s="65" t="n">
        <f aca="false">SUM(K11:L11)</f>
        <v>0</v>
      </c>
      <c r="N11" s="66"/>
      <c r="O11" s="63"/>
      <c r="P11" s="64"/>
      <c r="Q11" s="64"/>
      <c r="R11" s="65" t="n">
        <f aca="false">SUM(P11:Q11)</f>
        <v>0</v>
      </c>
      <c r="S11" s="66"/>
      <c r="T11" s="67" t="n">
        <f aca="false">SUM(H11+M11+R11)</f>
        <v>0</v>
      </c>
      <c r="U11" s="68" t="n">
        <f aca="false">I11+N11+S11</f>
        <v>0</v>
      </c>
      <c r="W11" s="58" t="n">
        <f aca="false">H11+M11+R11+(0.000001*(I11+N11+S11))+(0.000000001*(G11+L11+Q11))</f>
        <v>0</v>
      </c>
    </row>
    <row r="12" s="33" customFormat="true" ht="46.5" hidden="false" customHeight="true" outlineLevel="0" collapsed="false">
      <c r="A12" s="59" t="n">
        <v>8</v>
      </c>
      <c r="B12" s="60" t="n">
        <f aca="false">RANK(W12,W$5:W$44,0)</f>
        <v>5</v>
      </c>
      <c r="C12" s="61"/>
      <c r="D12" s="62"/>
      <c r="E12" s="63"/>
      <c r="F12" s="64"/>
      <c r="G12" s="64"/>
      <c r="H12" s="65" t="n">
        <f aca="false">SUM(F12:G12)</f>
        <v>0</v>
      </c>
      <c r="I12" s="66"/>
      <c r="J12" s="63"/>
      <c r="K12" s="64"/>
      <c r="L12" s="64"/>
      <c r="M12" s="65" t="n">
        <f aca="false">SUM(K12:L12)</f>
        <v>0</v>
      </c>
      <c r="N12" s="66"/>
      <c r="O12" s="63"/>
      <c r="P12" s="64"/>
      <c r="Q12" s="64"/>
      <c r="R12" s="65" t="n">
        <f aca="false">SUM(P12:Q12)</f>
        <v>0</v>
      </c>
      <c r="S12" s="66"/>
      <c r="T12" s="67" t="n">
        <f aca="false">SUM(H12+M12+R12)</f>
        <v>0</v>
      </c>
      <c r="U12" s="68" t="n">
        <f aca="false">I12+N12+S12</f>
        <v>0</v>
      </c>
      <c r="W12" s="58" t="n">
        <f aca="false">H12+M12+R12+(0.000001*(I12+N12+S12))+(0.000000001*(G12+L12+Q12))</f>
        <v>0</v>
      </c>
    </row>
    <row r="13" s="33" customFormat="true" ht="46.5" hidden="false" customHeight="true" outlineLevel="0" collapsed="false">
      <c r="A13" s="59" t="n">
        <v>9</v>
      </c>
      <c r="B13" s="60" t="n">
        <f aca="false">RANK(W13,W$5:W$44,0)</f>
        <v>5</v>
      </c>
      <c r="C13" s="61"/>
      <c r="D13" s="62"/>
      <c r="E13" s="63"/>
      <c r="F13" s="64"/>
      <c r="G13" s="64"/>
      <c r="H13" s="65" t="n">
        <f aca="false">SUM(F13:G13)</f>
        <v>0</v>
      </c>
      <c r="I13" s="66"/>
      <c r="J13" s="63"/>
      <c r="K13" s="64"/>
      <c r="L13" s="64"/>
      <c r="M13" s="65" t="n">
        <f aca="false">SUM(K13:L13)</f>
        <v>0</v>
      </c>
      <c r="N13" s="66"/>
      <c r="O13" s="63"/>
      <c r="P13" s="64"/>
      <c r="Q13" s="64"/>
      <c r="R13" s="65" t="n">
        <f aca="false">SUM(P13:Q13)</f>
        <v>0</v>
      </c>
      <c r="S13" s="66"/>
      <c r="T13" s="67" t="n">
        <f aca="false">SUM(H13+M13+R13)</f>
        <v>0</v>
      </c>
      <c r="U13" s="68" t="n">
        <f aca="false">I13+N13+S13</f>
        <v>0</v>
      </c>
      <c r="W13" s="58" t="n">
        <f aca="false">H13+M13+R13+(0.000001*(I13+N13+S13))+(0.000000001*(G13+L13+Q13))</f>
        <v>0</v>
      </c>
    </row>
    <row r="14" s="33" customFormat="true" ht="46.5" hidden="false" customHeight="true" outlineLevel="0" collapsed="false">
      <c r="A14" s="59" t="n">
        <v>10</v>
      </c>
      <c r="B14" s="60" t="n">
        <f aca="false">RANK(W14,W$5:W$44,0)</f>
        <v>5</v>
      </c>
      <c r="C14" s="61"/>
      <c r="D14" s="62"/>
      <c r="E14" s="63"/>
      <c r="F14" s="64"/>
      <c r="G14" s="64"/>
      <c r="H14" s="65" t="n">
        <f aca="false">SUM(F14:G14)</f>
        <v>0</v>
      </c>
      <c r="I14" s="66"/>
      <c r="J14" s="63"/>
      <c r="K14" s="64"/>
      <c r="L14" s="64"/>
      <c r="M14" s="65" t="n">
        <f aca="false">SUM(K14:L14)</f>
        <v>0</v>
      </c>
      <c r="N14" s="66"/>
      <c r="O14" s="63"/>
      <c r="P14" s="64"/>
      <c r="Q14" s="64"/>
      <c r="R14" s="65" t="n">
        <f aca="false">SUM(P14:Q14)</f>
        <v>0</v>
      </c>
      <c r="S14" s="66"/>
      <c r="T14" s="67" t="n">
        <f aca="false">SUM(H14+M14+R14)</f>
        <v>0</v>
      </c>
      <c r="U14" s="68" t="n">
        <f aca="false">I14+N14+S14</f>
        <v>0</v>
      </c>
      <c r="W14" s="58" t="n">
        <f aca="false">H14+M14+R14+(0.000001*(I14+N14+S14))+(0.000000001*(G14+L14+Q14))</f>
        <v>0</v>
      </c>
    </row>
    <row r="15" s="33" customFormat="true" ht="46.5" hidden="false" customHeight="true" outlineLevel="0" collapsed="false">
      <c r="A15" s="59" t="n">
        <v>11</v>
      </c>
      <c r="B15" s="60" t="n">
        <f aca="false">RANK(W15,W$5:W$44,0)</f>
        <v>5</v>
      </c>
      <c r="C15" s="61"/>
      <c r="D15" s="62"/>
      <c r="E15" s="63"/>
      <c r="F15" s="64"/>
      <c r="G15" s="64"/>
      <c r="H15" s="65" t="n">
        <f aca="false">SUM(F15:G15)</f>
        <v>0</v>
      </c>
      <c r="I15" s="66"/>
      <c r="J15" s="63"/>
      <c r="K15" s="64"/>
      <c r="L15" s="64"/>
      <c r="M15" s="65" t="n">
        <f aca="false">SUM(K15:L15)</f>
        <v>0</v>
      </c>
      <c r="N15" s="66"/>
      <c r="O15" s="63"/>
      <c r="P15" s="64"/>
      <c r="Q15" s="64"/>
      <c r="R15" s="65" t="n">
        <f aca="false">SUM(P15:Q15)</f>
        <v>0</v>
      </c>
      <c r="S15" s="66"/>
      <c r="T15" s="67" t="n">
        <f aca="false">SUM(H15+M15+R15)</f>
        <v>0</v>
      </c>
      <c r="U15" s="68" t="n">
        <f aca="false">I15+N15+S15</f>
        <v>0</v>
      </c>
      <c r="W15" s="58" t="n">
        <f aca="false">H15+M15+R15+(0.000001*(I15+N15+S15))+(0.000000001*(G15+L15+Q15))</f>
        <v>0</v>
      </c>
    </row>
    <row r="16" s="33" customFormat="true" ht="46.5" hidden="false" customHeight="true" outlineLevel="0" collapsed="false">
      <c r="A16" s="59" t="n">
        <v>12</v>
      </c>
      <c r="B16" s="60" t="n">
        <f aca="false">RANK(W16,W$5:W$44,0)</f>
        <v>5</v>
      </c>
      <c r="C16" s="61"/>
      <c r="D16" s="62"/>
      <c r="E16" s="63"/>
      <c r="F16" s="64"/>
      <c r="G16" s="64"/>
      <c r="H16" s="65" t="n">
        <f aca="false">SUM(F16:G16)</f>
        <v>0</v>
      </c>
      <c r="I16" s="66"/>
      <c r="J16" s="63"/>
      <c r="K16" s="64"/>
      <c r="L16" s="64"/>
      <c r="M16" s="65" t="n">
        <f aca="false">SUM(K16:L16)</f>
        <v>0</v>
      </c>
      <c r="N16" s="66"/>
      <c r="O16" s="63"/>
      <c r="P16" s="64"/>
      <c r="Q16" s="64"/>
      <c r="R16" s="65" t="n">
        <f aca="false">SUM(P16:Q16)</f>
        <v>0</v>
      </c>
      <c r="S16" s="66"/>
      <c r="T16" s="67" t="n">
        <f aca="false">SUM(H16+M16+R16)</f>
        <v>0</v>
      </c>
      <c r="U16" s="68" t="n">
        <f aca="false">I16+N16+S16</f>
        <v>0</v>
      </c>
      <c r="W16" s="58" t="n">
        <f aca="false">H16+M16+R16+(0.000001*(I16+N16+S16))+(0.000000001*(G16+L16+Q16))</f>
        <v>0</v>
      </c>
    </row>
    <row r="17" s="33" customFormat="true" ht="46.5" hidden="false" customHeight="true" outlineLevel="0" collapsed="false">
      <c r="A17" s="59" t="n">
        <v>13</v>
      </c>
      <c r="B17" s="60" t="n">
        <f aca="false">RANK(W17,W$5:W$44,0)</f>
        <v>5</v>
      </c>
      <c r="C17" s="61"/>
      <c r="D17" s="62"/>
      <c r="E17" s="63"/>
      <c r="F17" s="64"/>
      <c r="G17" s="64"/>
      <c r="H17" s="65" t="n">
        <f aca="false">SUM(F17:G17)</f>
        <v>0</v>
      </c>
      <c r="I17" s="66"/>
      <c r="J17" s="63"/>
      <c r="K17" s="64"/>
      <c r="L17" s="64"/>
      <c r="M17" s="65" t="n">
        <f aca="false">SUM(K17:L17)</f>
        <v>0</v>
      </c>
      <c r="N17" s="66"/>
      <c r="O17" s="63"/>
      <c r="P17" s="64"/>
      <c r="Q17" s="64"/>
      <c r="R17" s="65" t="n">
        <f aca="false">SUM(P17:Q17)</f>
        <v>0</v>
      </c>
      <c r="S17" s="66"/>
      <c r="T17" s="67" t="n">
        <f aca="false">SUM(H17+M17+R17)</f>
        <v>0</v>
      </c>
      <c r="U17" s="68" t="n">
        <f aca="false">I17+N17+S17</f>
        <v>0</v>
      </c>
      <c r="W17" s="58" t="n">
        <f aca="false">H17+M17+R17+(0.000001*(I17+N17+S17))+(0.000000001*(G17+L17+Q17))</f>
        <v>0</v>
      </c>
    </row>
    <row r="18" s="33" customFormat="true" ht="46.5" hidden="false" customHeight="true" outlineLevel="0" collapsed="false">
      <c r="A18" s="59" t="n">
        <v>14</v>
      </c>
      <c r="B18" s="60" t="n">
        <f aca="false">RANK(W18,W$5:W$44,0)</f>
        <v>5</v>
      </c>
      <c r="C18" s="61"/>
      <c r="D18" s="62"/>
      <c r="E18" s="63"/>
      <c r="F18" s="64"/>
      <c r="G18" s="64"/>
      <c r="H18" s="65" t="n">
        <f aca="false">SUM(F18:G18)</f>
        <v>0</v>
      </c>
      <c r="I18" s="66"/>
      <c r="J18" s="63"/>
      <c r="K18" s="64"/>
      <c r="L18" s="64"/>
      <c r="M18" s="65" t="n">
        <f aca="false">SUM(K18:L18)</f>
        <v>0</v>
      </c>
      <c r="N18" s="66"/>
      <c r="O18" s="63"/>
      <c r="P18" s="64"/>
      <c r="Q18" s="64"/>
      <c r="R18" s="65" t="n">
        <f aca="false">SUM(P18:Q18)</f>
        <v>0</v>
      </c>
      <c r="S18" s="66"/>
      <c r="T18" s="67" t="n">
        <f aca="false">SUM(H18+M18+R18)</f>
        <v>0</v>
      </c>
      <c r="U18" s="68" t="n">
        <f aca="false">I18+N18+S18</f>
        <v>0</v>
      </c>
      <c r="W18" s="58" t="n">
        <f aca="false">H18+M18+R18+(0.000001*(I18+N18+S18))+(0.000000001*(G18+L18+Q18))</f>
        <v>0</v>
      </c>
    </row>
    <row r="19" s="33" customFormat="true" ht="46.5" hidden="false" customHeight="true" outlineLevel="0" collapsed="false">
      <c r="A19" s="59" t="n">
        <v>15</v>
      </c>
      <c r="B19" s="60" t="n">
        <f aca="false">RANK(W19,W$5:W$44,0)</f>
        <v>5</v>
      </c>
      <c r="C19" s="61"/>
      <c r="D19" s="62"/>
      <c r="E19" s="63"/>
      <c r="F19" s="64"/>
      <c r="G19" s="64"/>
      <c r="H19" s="65" t="n">
        <f aca="false">SUM(F19:G19)</f>
        <v>0</v>
      </c>
      <c r="I19" s="66"/>
      <c r="J19" s="63"/>
      <c r="K19" s="64"/>
      <c r="L19" s="64"/>
      <c r="M19" s="65" t="n">
        <f aca="false">SUM(K19:L19)</f>
        <v>0</v>
      </c>
      <c r="N19" s="66"/>
      <c r="O19" s="63"/>
      <c r="P19" s="64"/>
      <c r="Q19" s="64"/>
      <c r="R19" s="65" t="n">
        <f aca="false">SUM(P19:Q19)</f>
        <v>0</v>
      </c>
      <c r="S19" s="66"/>
      <c r="T19" s="67" t="n">
        <f aca="false">SUM(H19+M19+R19)</f>
        <v>0</v>
      </c>
      <c r="U19" s="68" t="n">
        <f aca="false">I19+N19+S19</f>
        <v>0</v>
      </c>
      <c r="W19" s="58" t="n">
        <f aca="false">H19+M19+R19+(0.000001*(I19+N19+S19))+(0.000000001*(G19+L19+Q19))</f>
        <v>0</v>
      </c>
    </row>
    <row r="20" s="33" customFormat="true" ht="46.5" hidden="false" customHeight="true" outlineLevel="0" collapsed="false">
      <c r="A20" s="59" t="n">
        <v>16</v>
      </c>
      <c r="B20" s="60" t="n">
        <f aca="false">RANK(W20,W$5:W$44,0)</f>
        <v>5</v>
      </c>
      <c r="C20" s="61"/>
      <c r="D20" s="62"/>
      <c r="E20" s="63"/>
      <c r="F20" s="64"/>
      <c r="G20" s="64"/>
      <c r="H20" s="65" t="n">
        <f aca="false">SUM(F20:G20)</f>
        <v>0</v>
      </c>
      <c r="I20" s="66"/>
      <c r="J20" s="63"/>
      <c r="K20" s="64"/>
      <c r="L20" s="64"/>
      <c r="M20" s="65" t="n">
        <f aca="false">SUM(K20:L20)</f>
        <v>0</v>
      </c>
      <c r="N20" s="66"/>
      <c r="O20" s="63"/>
      <c r="P20" s="64"/>
      <c r="Q20" s="64"/>
      <c r="R20" s="65" t="n">
        <f aca="false">SUM(P20:Q20)</f>
        <v>0</v>
      </c>
      <c r="S20" s="66"/>
      <c r="T20" s="67" t="n">
        <f aca="false">SUM(H20+M20+R20)</f>
        <v>0</v>
      </c>
      <c r="U20" s="68" t="n">
        <f aca="false">I20+N20+S20</f>
        <v>0</v>
      </c>
      <c r="W20" s="58" t="n">
        <f aca="false">H20+M20+R20+(0.000001*(I20+N20+S20))+(0.000000001*(G20+L20+Q20))</f>
        <v>0</v>
      </c>
    </row>
    <row r="21" s="33" customFormat="true" ht="46.5" hidden="false" customHeight="true" outlineLevel="0" collapsed="false">
      <c r="A21" s="59" t="n">
        <v>17</v>
      </c>
      <c r="B21" s="60" t="n">
        <f aca="false">RANK(W21,W$5:W$44,0)</f>
        <v>5</v>
      </c>
      <c r="C21" s="61"/>
      <c r="D21" s="62"/>
      <c r="E21" s="63"/>
      <c r="F21" s="64"/>
      <c r="G21" s="64"/>
      <c r="H21" s="65" t="n">
        <f aca="false">SUM(F21:G21)</f>
        <v>0</v>
      </c>
      <c r="I21" s="66"/>
      <c r="J21" s="63"/>
      <c r="K21" s="64"/>
      <c r="L21" s="64"/>
      <c r="M21" s="65" t="n">
        <f aca="false">SUM(K21:L21)</f>
        <v>0</v>
      </c>
      <c r="N21" s="66"/>
      <c r="O21" s="63"/>
      <c r="P21" s="64"/>
      <c r="Q21" s="64"/>
      <c r="R21" s="65" t="n">
        <f aca="false">SUM(P21:Q21)</f>
        <v>0</v>
      </c>
      <c r="S21" s="66"/>
      <c r="T21" s="67" t="n">
        <f aca="false">SUM(H21+M21+R21)</f>
        <v>0</v>
      </c>
      <c r="U21" s="68" t="n">
        <f aca="false">I21+N21+S21</f>
        <v>0</v>
      </c>
      <c r="W21" s="58" t="n">
        <f aca="false">H21+M21+R21+(0.000001*(I21+N21+S21))+(0.000000001*(G21+L21+Q21))</f>
        <v>0</v>
      </c>
    </row>
    <row r="22" s="33" customFormat="true" ht="46.5" hidden="false" customHeight="true" outlineLevel="0" collapsed="false">
      <c r="A22" s="59" t="n">
        <v>18</v>
      </c>
      <c r="B22" s="60" t="n">
        <f aca="false">RANK(W22,W$5:W$44,0)</f>
        <v>5</v>
      </c>
      <c r="C22" s="61"/>
      <c r="D22" s="62"/>
      <c r="E22" s="63"/>
      <c r="F22" s="64"/>
      <c r="G22" s="64"/>
      <c r="H22" s="65" t="n">
        <f aca="false">SUM(F22:G22)</f>
        <v>0</v>
      </c>
      <c r="I22" s="66"/>
      <c r="J22" s="63"/>
      <c r="K22" s="64"/>
      <c r="L22" s="64"/>
      <c r="M22" s="65" t="n">
        <f aca="false">SUM(K22:L22)</f>
        <v>0</v>
      </c>
      <c r="N22" s="66"/>
      <c r="O22" s="63"/>
      <c r="P22" s="64"/>
      <c r="Q22" s="64"/>
      <c r="R22" s="65" t="n">
        <f aca="false">SUM(P22:Q22)</f>
        <v>0</v>
      </c>
      <c r="S22" s="66"/>
      <c r="T22" s="67" t="n">
        <f aca="false">SUM(H22+M22+R22)</f>
        <v>0</v>
      </c>
      <c r="U22" s="68" t="n">
        <f aca="false">I22+N22+S22</f>
        <v>0</v>
      </c>
      <c r="W22" s="58" t="n">
        <f aca="false">H22+M22+R22+(0.000001*(I22+N22+S22))+(0.000000001*(G22+L22+Q22))</f>
        <v>0</v>
      </c>
    </row>
    <row r="23" s="33" customFormat="true" ht="46.5" hidden="false" customHeight="true" outlineLevel="0" collapsed="false">
      <c r="A23" s="59" t="n">
        <v>19</v>
      </c>
      <c r="B23" s="60" t="n">
        <f aca="false">RANK(W23,W$5:W$44,0)</f>
        <v>5</v>
      </c>
      <c r="C23" s="61"/>
      <c r="D23" s="62"/>
      <c r="E23" s="63"/>
      <c r="F23" s="64"/>
      <c r="G23" s="64"/>
      <c r="H23" s="65" t="n">
        <f aca="false">SUM(F23:G23)</f>
        <v>0</v>
      </c>
      <c r="I23" s="66"/>
      <c r="J23" s="63"/>
      <c r="K23" s="64"/>
      <c r="L23" s="64"/>
      <c r="M23" s="65" t="n">
        <f aca="false">SUM(K23:L23)</f>
        <v>0</v>
      </c>
      <c r="N23" s="66"/>
      <c r="O23" s="63"/>
      <c r="P23" s="64"/>
      <c r="Q23" s="64"/>
      <c r="R23" s="65" t="n">
        <f aca="false">SUM(P23:Q23)</f>
        <v>0</v>
      </c>
      <c r="S23" s="66"/>
      <c r="T23" s="67" t="n">
        <f aca="false">SUM(H23+M23+R23)</f>
        <v>0</v>
      </c>
      <c r="U23" s="68" t="n">
        <f aca="false">I23+N23+S23</f>
        <v>0</v>
      </c>
      <c r="W23" s="58" t="n">
        <f aca="false">H23+M23+R23+(0.000001*(I23+N23+S23))+(0.000000001*(G23+L23+Q23))</f>
        <v>0</v>
      </c>
    </row>
    <row r="24" s="33" customFormat="true" ht="46.5" hidden="false" customHeight="true" outlineLevel="0" collapsed="false">
      <c r="A24" s="59" t="n">
        <v>20</v>
      </c>
      <c r="B24" s="60" t="n">
        <f aca="false">RANK(W24,W$5:W$44,0)</f>
        <v>5</v>
      </c>
      <c r="C24" s="61"/>
      <c r="D24" s="62"/>
      <c r="E24" s="63"/>
      <c r="F24" s="64"/>
      <c r="G24" s="64"/>
      <c r="H24" s="65" t="n">
        <f aca="false">SUM(F24:G24)</f>
        <v>0</v>
      </c>
      <c r="I24" s="66"/>
      <c r="J24" s="63"/>
      <c r="K24" s="64"/>
      <c r="L24" s="64"/>
      <c r="M24" s="65" t="n">
        <f aca="false">SUM(K24:L24)</f>
        <v>0</v>
      </c>
      <c r="N24" s="66"/>
      <c r="O24" s="63"/>
      <c r="P24" s="64"/>
      <c r="Q24" s="64"/>
      <c r="R24" s="65" t="n">
        <f aca="false">SUM(P24:Q24)</f>
        <v>0</v>
      </c>
      <c r="S24" s="66"/>
      <c r="T24" s="67" t="n">
        <f aca="false">SUM(H24+M24+R24)</f>
        <v>0</v>
      </c>
      <c r="U24" s="68" t="n">
        <f aca="false">I24+N24+S24</f>
        <v>0</v>
      </c>
      <c r="W24" s="58" t="n">
        <f aca="false">H24+M24+R24+(0.000001*(I24+N24+S24))+(0.000000001*(G24+L24+Q24))</f>
        <v>0</v>
      </c>
    </row>
    <row r="25" s="33" customFormat="true" ht="46.5" hidden="false" customHeight="true" outlineLevel="0" collapsed="false">
      <c r="A25" s="59" t="n">
        <v>21</v>
      </c>
      <c r="B25" s="60" t="n">
        <f aca="false">RANK(W25,W$5:W$44,0)</f>
        <v>5</v>
      </c>
      <c r="C25" s="61"/>
      <c r="D25" s="62"/>
      <c r="E25" s="63"/>
      <c r="F25" s="64"/>
      <c r="G25" s="64"/>
      <c r="H25" s="65" t="n">
        <f aca="false">SUM(F25:G25)</f>
        <v>0</v>
      </c>
      <c r="I25" s="66"/>
      <c r="J25" s="63"/>
      <c r="K25" s="64"/>
      <c r="L25" s="64"/>
      <c r="M25" s="65" t="n">
        <f aca="false">SUM(K25:L25)</f>
        <v>0</v>
      </c>
      <c r="N25" s="66"/>
      <c r="O25" s="63"/>
      <c r="P25" s="64"/>
      <c r="Q25" s="64"/>
      <c r="R25" s="65" t="n">
        <f aca="false">SUM(P25:Q25)</f>
        <v>0</v>
      </c>
      <c r="S25" s="66"/>
      <c r="T25" s="67" t="n">
        <f aca="false">SUM(H25+M25+R25)</f>
        <v>0</v>
      </c>
      <c r="U25" s="68" t="n">
        <f aca="false">I25+N25+S25</f>
        <v>0</v>
      </c>
      <c r="W25" s="58" t="n">
        <f aca="false">H25+M25+R25+(0.000001*(I25+N25+S25))+(0.000000001*(G25+L25+Q25))</f>
        <v>0</v>
      </c>
    </row>
    <row r="26" s="33" customFormat="true" ht="46.5" hidden="false" customHeight="true" outlineLevel="0" collapsed="false">
      <c r="A26" s="59" t="n">
        <v>22</v>
      </c>
      <c r="B26" s="60" t="n">
        <f aca="false">RANK(W26,W$5:W$44,0)</f>
        <v>5</v>
      </c>
      <c r="C26" s="61"/>
      <c r="D26" s="62"/>
      <c r="E26" s="63"/>
      <c r="F26" s="64"/>
      <c r="G26" s="64"/>
      <c r="H26" s="65" t="n">
        <f aca="false">SUM(F26:G26)</f>
        <v>0</v>
      </c>
      <c r="I26" s="66"/>
      <c r="J26" s="63"/>
      <c r="K26" s="64"/>
      <c r="L26" s="64"/>
      <c r="M26" s="65" t="n">
        <f aca="false">SUM(K26:L26)</f>
        <v>0</v>
      </c>
      <c r="N26" s="66"/>
      <c r="O26" s="63"/>
      <c r="P26" s="64"/>
      <c r="Q26" s="64"/>
      <c r="R26" s="65" t="n">
        <f aca="false">SUM(P26:Q26)</f>
        <v>0</v>
      </c>
      <c r="S26" s="66"/>
      <c r="T26" s="67" t="n">
        <f aca="false">SUM(H26+M26+R26)</f>
        <v>0</v>
      </c>
      <c r="U26" s="68" t="n">
        <f aca="false">I26+N26+S26</f>
        <v>0</v>
      </c>
      <c r="W26" s="58" t="n">
        <f aca="false">H26+M26+R26+(0.000001*(I26+N26+S26))+(0.000000001*(G26+L26+Q26))</f>
        <v>0</v>
      </c>
    </row>
    <row r="27" s="33" customFormat="true" ht="46.5" hidden="false" customHeight="true" outlineLevel="0" collapsed="false">
      <c r="A27" s="59" t="n">
        <v>23</v>
      </c>
      <c r="B27" s="60" t="n">
        <f aca="false">RANK(W27,W$5:W$44,0)</f>
        <v>5</v>
      </c>
      <c r="C27" s="61"/>
      <c r="D27" s="62"/>
      <c r="E27" s="63"/>
      <c r="F27" s="64"/>
      <c r="G27" s="64"/>
      <c r="H27" s="65" t="n">
        <f aca="false">SUM(F27:G27)</f>
        <v>0</v>
      </c>
      <c r="I27" s="66"/>
      <c r="J27" s="63"/>
      <c r="K27" s="64"/>
      <c r="L27" s="64"/>
      <c r="M27" s="65" t="n">
        <f aca="false">SUM(K27:L27)</f>
        <v>0</v>
      </c>
      <c r="N27" s="66"/>
      <c r="O27" s="63"/>
      <c r="P27" s="64"/>
      <c r="Q27" s="64"/>
      <c r="R27" s="65" t="n">
        <f aca="false">SUM(P27:Q27)</f>
        <v>0</v>
      </c>
      <c r="S27" s="66"/>
      <c r="T27" s="67" t="n">
        <f aca="false">SUM(H27+M27+R27)</f>
        <v>0</v>
      </c>
      <c r="U27" s="68" t="n">
        <f aca="false">I27+N27+S27</f>
        <v>0</v>
      </c>
      <c r="W27" s="58" t="n">
        <f aca="false">H27+M27+R27+(0.000001*(I27+N27+S27))+(0.000000001*(G27+L27+Q27))</f>
        <v>0</v>
      </c>
    </row>
    <row r="28" s="33" customFormat="true" ht="46.5" hidden="false" customHeight="true" outlineLevel="0" collapsed="false">
      <c r="A28" s="59" t="n">
        <v>24</v>
      </c>
      <c r="B28" s="60" t="n">
        <f aca="false">RANK(W28,W$5:W$44,0)</f>
        <v>5</v>
      </c>
      <c r="C28" s="61"/>
      <c r="D28" s="62"/>
      <c r="E28" s="63"/>
      <c r="F28" s="64"/>
      <c r="G28" s="64"/>
      <c r="H28" s="65" t="n">
        <f aca="false">SUM(F28:G28)</f>
        <v>0</v>
      </c>
      <c r="I28" s="66"/>
      <c r="J28" s="63"/>
      <c r="K28" s="64"/>
      <c r="L28" s="64"/>
      <c r="M28" s="65" t="n">
        <f aca="false">SUM(K28:L28)</f>
        <v>0</v>
      </c>
      <c r="N28" s="66"/>
      <c r="O28" s="63"/>
      <c r="P28" s="64"/>
      <c r="Q28" s="64"/>
      <c r="R28" s="65" t="n">
        <f aca="false">SUM(P28:Q28)</f>
        <v>0</v>
      </c>
      <c r="S28" s="66"/>
      <c r="T28" s="67" t="n">
        <f aca="false">SUM(H28+M28+R28)</f>
        <v>0</v>
      </c>
      <c r="U28" s="68" t="n">
        <f aca="false">I28+N28+S28</f>
        <v>0</v>
      </c>
      <c r="W28" s="58" t="n">
        <f aca="false">H28+M28+R28+(0.000001*(I28+N28+S28))+(0.000000001*(G28+L28+Q28))</f>
        <v>0</v>
      </c>
    </row>
    <row r="29" s="33" customFormat="true" ht="46.5" hidden="false" customHeight="true" outlineLevel="0" collapsed="false">
      <c r="A29" s="59" t="n">
        <v>25</v>
      </c>
      <c r="B29" s="60" t="n">
        <f aca="false">RANK(W29,W$5:W$44,0)</f>
        <v>5</v>
      </c>
      <c r="C29" s="61"/>
      <c r="D29" s="62"/>
      <c r="E29" s="63"/>
      <c r="F29" s="64"/>
      <c r="G29" s="64"/>
      <c r="H29" s="65" t="n">
        <f aca="false">SUM(F29:G29)</f>
        <v>0</v>
      </c>
      <c r="I29" s="66"/>
      <c r="J29" s="63"/>
      <c r="K29" s="64"/>
      <c r="L29" s="64"/>
      <c r="M29" s="65" t="n">
        <f aca="false">SUM(K29:L29)</f>
        <v>0</v>
      </c>
      <c r="N29" s="66"/>
      <c r="O29" s="63"/>
      <c r="P29" s="64"/>
      <c r="Q29" s="64"/>
      <c r="R29" s="65" t="n">
        <f aca="false">SUM(P29:Q29)</f>
        <v>0</v>
      </c>
      <c r="S29" s="66"/>
      <c r="T29" s="67" t="n">
        <f aca="false">SUM(H29+M29+R29)</f>
        <v>0</v>
      </c>
      <c r="U29" s="68" t="n">
        <f aca="false">I29+N29+S29</f>
        <v>0</v>
      </c>
      <c r="W29" s="58" t="n">
        <f aca="false">H29+M29+R29+(0.000001*(I29+N29+S29))+(0.000000001*(G29+L29+Q29))</f>
        <v>0</v>
      </c>
    </row>
    <row r="30" s="33" customFormat="true" ht="46.5" hidden="false" customHeight="true" outlineLevel="0" collapsed="false">
      <c r="A30" s="59" t="n">
        <v>26</v>
      </c>
      <c r="B30" s="60" t="n">
        <f aca="false">RANK(W30,W$5:W$44,0)</f>
        <v>5</v>
      </c>
      <c r="C30" s="61"/>
      <c r="D30" s="62"/>
      <c r="E30" s="63"/>
      <c r="F30" s="64"/>
      <c r="G30" s="64"/>
      <c r="H30" s="65" t="n">
        <f aca="false">SUM(F30:G30)</f>
        <v>0</v>
      </c>
      <c r="I30" s="66"/>
      <c r="J30" s="63"/>
      <c r="K30" s="64"/>
      <c r="L30" s="64"/>
      <c r="M30" s="65" t="n">
        <f aca="false">SUM(K30:L30)</f>
        <v>0</v>
      </c>
      <c r="N30" s="66"/>
      <c r="O30" s="63"/>
      <c r="P30" s="64"/>
      <c r="Q30" s="64"/>
      <c r="R30" s="65" t="n">
        <f aca="false">SUM(P30:Q30)</f>
        <v>0</v>
      </c>
      <c r="S30" s="66"/>
      <c r="T30" s="67" t="n">
        <f aca="false">SUM(H30+M30+R30)</f>
        <v>0</v>
      </c>
      <c r="U30" s="68" t="n">
        <f aca="false">I30+N30+S30</f>
        <v>0</v>
      </c>
      <c r="W30" s="58" t="n">
        <f aca="false">H30+M30+R30+(0.000001*(I30+N30+S30))+(0.000000001*(G30+L30+Q30))</f>
        <v>0</v>
      </c>
    </row>
    <row r="31" s="33" customFormat="true" ht="46.5" hidden="false" customHeight="true" outlineLevel="0" collapsed="false">
      <c r="A31" s="59" t="n">
        <v>27</v>
      </c>
      <c r="B31" s="60" t="n">
        <f aca="false">RANK(W31,W$5:W$44,0)</f>
        <v>5</v>
      </c>
      <c r="C31" s="61"/>
      <c r="D31" s="62"/>
      <c r="E31" s="63"/>
      <c r="F31" s="64"/>
      <c r="G31" s="64"/>
      <c r="H31" s="65" t="n">
        <f aca="false">SUM(F31:G31)</f>
        <v>0</v>
      </c>
      <c r="I31" s="66"/>
      <c r="J31" s="63"/>
      <c r="K31" s="64"/>
      <c r="L31" s="64"/>
      <c r="M31" s="65" t="n">
        <f aca="false">SUM(K31:L31)</f>
        <v>0</v>
      </c>
      <c r="N31" s="66"/>
      <c r="O31" s="63"/>
      <c r="P31" s="64"/>
      <c r="Q31" s="64"/>
      <c r="R31" s="65" t="n">
        <f aca="false">SUM(P31:Q31)</f>
        <v>0</v>
      </c>
      <c r="S31" s="66"/>
      <c r="T31" s="67" t="n">
        <f aca="false">SUM(H31+M31+R31)</f>
        <v>0</v>
      </c>
      <c r="U31" s="68" t="n">
        <f aca="false">I31+N31+S31</f>
        <v>0</v>
      </c>
      <c r="W31" s="58" t="n">
        <f aca="false">H31+M31+R31+(0.000001*(I31+N31+S31))+(0.000000001*(G31+L31+Q31))</f>
        <v>0</v>
      </c>
    </row>
    <row r="32" s="33" customFormat="true" ht="46.5" hidden="false" customHeight="true" outlineLevel="0" collapsed="false">
      <c r="A32" s="59" t="n">
        <v>28</v>
      </c>
      <c r="B32" s="60" t="n">
        <f aca="false">RANK(W32,W$5:W$44,0)</f>
        <v>5</v>
      </c>
      <c r="C32" s="61"/>
      <c r="D32" s="62"/>
      <c r="E32" s="63"/>
      <c r="F32" s="64"/>
      <c r="G32" s="64"/>
      <c r="H32" s="65" t="n">
        <f aca="false">SUM(F32:G32)</f>
        <v>0</v>
      </c>
      <c r="I32" s="66"/>
      <c r="J32" s="63"/>
      <c r="K32" s="64"/>
      <c r="L32" s="64"/>
      <c r="M32" s="65" t="n">
        <f aca="false">SUM(K32:L32)</f>
        <v>0</v>
      </c>
      <c r="N32" s="66"/>
      <c r="O32" s="63"/>
      <c r="P32" s="64"/>
      <c r="Q32" s="64"/>
      <c r="R32" s="65" t="n">
        <f aca="false">SUM(P32:Q32)</f>
        <v>0</v>
      </c>
      <c r="S32" s="66"/>
      <c r="T32" s="67" t="n">
        <f aca="false">SUM(H32+M32+R32)</f>
        <v>0</v>
      </c>
      <c r="U32" s="68" t="n">
        <f aca="false">I32+N32+S32</f>
        <v>0</v>
      </c>
      <c r="W32" s="58" t="n">
        <f aca="false">H32+M32+R32+(0.000001*(I32+N32+S32))+(0.000000001*(G32+L32+Q32))</f>
        <v>0</v>
      </c>
    </row>
    <row r="33" s="33" customFormat="true" ht="46.5" hidden="false" customHeight="true" outlineLevel="0" collapsed="false">
      <c r="A33" s="59" t="n">
        <v>29</v>
      </c>
      <c r="B33" s="60" t="n">
        <f aca="false">RANK(W33,W$5:W$44,0)</f>
        <v>5</v>
      </c>
      <c r="C33" s="61"/>
      <c r="D33" s="62"/>
      <c r="E33" s="63"/>
      <c r="F33" s="64"/>
      <c r="G33" s="64"/>
      <c r="H33" s="65" t="n">
        <f aca="false">SUM(F33:G33)</f>
        <v>0</v>
      </c>
      <c r="I33" s="66"/>
      <c r="J33" s="63"/>
      <c r="K33" s="64"/>
      <c r="L33" s="64"/>
      <c r="M33" s="65" t="n">
        <f aca="false">SUM(K33:L33)</f>
        <v>0</v>
      </c>
      <c r="N33" s="66"/>
      <c r="O33" s="63"/>
      <c r="P33" s="64"/>
      <c r="Q33" s="64"/>
      <c r="R33" s="65" t="n">
        <f aca="false">SUM(P33:Q33)</f>
        <v>0</v>
      </c>
      <c r="S33" s="66"/>
      <c r="T33" s="67" t="n">
        <f aca="false">SUM(H33+M33+R33)</f>
        <v>0</v>
      </c>
      <c r="U33" s="68" t="n">
        <f aca="false">I33+N33+S33</f>
        <v>0</v>
      </c>
      <c r="W33" s="58" t="n">
        <f aca="false">H33+M33+R33+(0.000001*(I33+N33+S33))+(0.000000001*(G33+L33+Q33))</f>
        <v>0</v>
      </c>
    </row>
    <row r="34" s="33" customFormat="true" ht="46.5" hidden="false" customHeight="true" outlineLevel="0" collapsed="false">
      <c r="A34" s="59" t="n">
        <v>30</v>
      </c>
      <c r="B34" s="60" t="n">
        <f aca="false">RANK(W34,W$5:W$44,0)</f>
        <v>5</v>
      </c>
      <c r="C34" s="61"/>
      <c r="D34" s="62"/>
      <c r="E34" s="63"/>
      <c r="F34" s="64"/>
      <c r="G34" s="64"/>
      <c r="H34" s="65" t="n">
        <f aca="false">SUM(F34:G34)</f>
        <v>0</v>
      </c>
      <c r="I34" s="66"/>
      <c r="J34" s="63"/>
      <c r="K34" s="64"/>
      <c r="L34" s="64"/>
      <c r="M34" s="65" t="n">
        <f aca="false">SUM(K34:L34)</f>
        <v>0</v>
      </c>
      <c r="N34" s="66"/>
      <c r="O34" s="63"/>
      <c r="P34" s="64"/>
      <c r="Q34" s="64"/>
      <c r="R34" s="65" t="n">
        <f aca="false">SUM(P34:Q34)</f>
        <v>0</v>
      </c>
      <c r="S34" s="66"/>
      <c r="T34" s="67" t="n">
        <f aca="false">SUM(H34+M34+R34)</f>
        <v>0</v>
      </c>
      <c r="U34" s="68" t="n">
        <f aca="false">I34+N34+S34</f>
        <v>0</v>
      </c>
      <c r="W34" s="58" t="n">
        <f aca="false">H34+M34+R34+(0.000001*(I34+N34+S34))+(0.000000001*(G34+L34+Q34))</f>
        <v>0</v>
      </c>
    </row>
    <row r="35" s="33" customFormat="true" ht="46.5" hidden="false" customHeight="true" outlineLevel="0" collapsed="false">
      <c r="A35" s="59" t="n">
        <v>31</v>
      </c>
      <c r="B35" s="60" t="n">
        <f aca="false">RANK(W35,W$5:W$44,0)</f>
        <v>5</v>
      </c>
      <c r="C35" s="61"/>
      <c r="D35" s="62"/>
      <c r="E35" s="63"/>
      <c r="F35" s="64"/>
      <c r="G35" s="64"/>
      <c r="H35" s="65" t="n">
        <f aca="false">SUM(F35:G35)</f>
        <v>0</v>
      </c>
      <c r="I35" s="66"/>
      <c r="J35" s="63"/>
      <c r="K35" s="64"/>
      <c r="L35" s="64"/>
      <c r="M35" s="65" t="n">
        <f aca="false">SUM(K35:L35)</f>
        <v>0</v>
      </c>
      <c r="N35" s="66"/>
      <c r="O35" s="63"/>
      <c r="P35" s="64"/>
      <c r="Q35" s="64"/>
      <c r="R35" s="65" t="n">
        <f aca="false">SUM(P35:Q35)</f>
        <v>0</v>
      </c>
      <c r="S35" s="66"/>
      <c r="T35" s="67" t="n">
        <f aca="false">SUM(H35+M35+R35)</f>
        <v>0</v>
      </c>
      <c r="U35" s="68" t="n">
        <f aca="false">I35+N35+S35</f>
        <v>0</v>
      </c>
      <c r="W35" s="58" t="n">
        <f aca="false">H35+M35+R35+(0.000001*(I35+N35+S35))+(0.000000001*(G35+L35+Q35))</f>
        <v>0</v>
      </c>
    </row>
    <row r="36" s="33" customFormat="true" ht="46.5" hidden="false" customHeight="true" outlineLevel="0" collapsed="false">
      <c r="A36" s="59" t="n">
        <v>32</v>
      </c>
      <c r="B36" s="60" t="n">
        <f aca="false">RANK(W36,W$5:W$44,0)</f>
        <v>5</v>
      </c>
      <c r="C36" s="61"/>
      <c r="D36" s="62"/>
      <c r="E36" s="63"/>
      <c r="F36" s="64"/>
      <c r="G36" s="64"/>
      <c r="H36" s="65" t="n">
        <f aca="false">SUM(F36:G36)</f>
        <v>0</v>
      </c>
      <c r="I36" s="66"/>
      <c r="J36" s="63"/>
      <c r="K36" s="64"/>
      <c r="L36" s="64"/>
      <c r="M36" s="65" t="n">
        <f aca="false">SUM(K36:L36)</f>
        <v>0</v>
      </c>
      <c r="N36" s="66"/>
      <c r="O36" s="63"/>
      <c r="P36" s="64"/>
      <c r="Q36" s="64"/>
      <c r="R36" s="65" t="n">
        <f aca="false">SUM(P36:Q36)</f>
        <v>0</v>
      </c>
      <c r="S36" s="66"/>
      <c r="T36" s="67" t="n">
        <f aca="false">SUM(H36+M36+R36)</f>
        <v>0</v>
      </c>
      <c r="U36" s="68" t="n">
        <f aca="false">I36+N36+S36</f>
        <v>0</v>
      </c>
      <c r="W36" s="58" t="n">
        <f aca="false">H36+M36+R36+(0.000001*(I36+N36+S36))+(0.000000001*(G36+L36+Q36))</f>
        <v>0</v>
      </c>
    </row>
    <row r="37" s="33" customFormat="true" ht="46.5" hidden="false" customHeight="true" outlineLevel="0" collapsed="false">
      <c r="A37" s="59" t="n">
        <v>33</v>
      </c>
      <c r="B37" s="60" t="n">
        <f aca="false">RANK(W37,W$5:W$44,0)</f>
        <v>5</v>
      </c>
      <c r="C37" s="61"/>
      <c r="D37" s="62"/>
      <c r="E37" s="63"/>
      <c r="F37" s="64"/>
      <c r="G37" s="64"/>
      <c r="H37" s="65" t="n">
        <f aca="false">SUM(F37:G37)</f>
        <v>0</v>
      </c>
      <c r="I37" s="66"/>
      <c r="J37" s="63"/>
      <c r="K37" s="64"/>
      <c r="L37" s="64"/>
      <c r="M37" s="65" t="n">
        <f aca="false">SUM(K37:L37)</f>
        <v>0</v>
      </c>
      <c r="N37" s="66"/>
      <c r="O37" s="63"/>
      <c r="P37" s="64"/>
      <c r="Q37" s="64"/>
      <c r="R37" s="65" t="n">
        <f aca="false">SUM(P37:Q37)</f>
        <v>0</v>
      </c>
      <c r="S37" s="66"/>
      <c r="T37" s="67" t="n">
        <f aca="false">SUM(H37+M37+R37)</f>
        <v>0</v>
      </c>
      <c r="U37" s="68" t="n">
        <f aca="false">I37+N37+S37</f>
        <v>0</v>
      </c>
      <c r="W37" s="58" t="n">
        <f aca="false">H37+M37+R37+(0.000001*(I37+N37+S37))+(0.000000001*(G37+L37+Q37))</f>
        <v>0</v>
      </c>
    </row>
    <row r="38" s="33" customFormat="true" ht="46.5" hidden="false" customHeight="true" outlineLevel="0" collapsed="false">
      <c r="A38" s="59" t="n">
        <v>34</v>
      </c>
      <c r="B38" s="60" t="n">
        <f aca="false">RANK(W38,W$5:W$44,0)</f>
        <v>5</v>
      </c>
      <c r="C38" s="61"/>
      <c r="D38" s="62"/>
      <c r="E38" s="63"/>
      <c r="F38" s="64"/>
      <c r="G38" s="64"/>
      <c r="H38" s="65" t="n">
        <f aca="false">SUM(F38:G38)</f>
        <v>0</v>
      </c>
      <c r="I38" s="66"/>
      <c r="J38" s="63"/>
      <c r="K38" s="64"/>
      <c r="L38" s="64"/>
      <c r="M38" s="65" t="n">
        <f aca="false">SUM(K38:L38)</f>
        <v>0</v>
      </c>
      <c r="N38" s="66"/>
      <c r="O38" s="63"/>
      <c r="P38" s="64"/>
      <c r="Q38" s="64"/>
      <c r="R38" s="65" t="n">
        <f aca="false">SUM(P38:Q38)</f>
        <v>0</v>
      </c>
      <c r="S38" s="66"/>
      <c r="T38" s="67" t="n">
        <f aca="false">SUM(H38+M38+R38)</f>
        <v>0</v>
      </c>
      <c r="U38" s="68" t="n">
        <f aca="false">I38+N38+S38</f>
        <v>0</v>
      </c>
      <c r="W38" s="58" t="n">
        <f aca="false">H38+M38+R38+(0.000001*(I38+N38+S38))+(0.000000001*(G38+L38+Q38))</f>
        <v>0</v>
      </c>
    </row>
    <row r="39" s="33" customFormat="true" ht="46.5" hidden="false" customHeight="true" outlineLevel="0" collapsed="false">
      <c r="A39" s="59" t="n">
        <v>35</v>
      </c>
      <c r="B39" s="60" t="n">
        <f aca="false">RANK(W39,W$5:W$44,0)</f>
        <v>5</v>
      </c>
      <c r="C39" s="61"/>
      <c r="D39" s="62"/>
      <c r="E39" s="63"/>
      <c r="F39" s="64"/>
      <c r="G39" s="64"/>
      <c r="H39" s="65" t="n">
        <f aca="false">SUM(F39:G39)</f>
        <v>0</v>
      </c>
      <c r="I39" s="66"/>
      <c r="J39" s="63"/>
      <c r="K39" s="64"/>
      <c r="L39" s="64"/>
      <c r="M39" s="65" t="n">
        <f aca="false">SUM(K39:L39)</f>
        <v>0</v>
      </c>
      <c r="N39" s="66"/>
      <c r="O39" s="63"/>
      <c r="P39" s="64"/>
      <c r="Q39" s="64"/>
      <c r="R39" s="65" t="n">
        <f aca="false">SUM(P39:Q39)</f>
        <v>0</v>
      </c>
      <c r="S39" s="66"/>
      <c r="T39" s="67" t="n">
        <f aca="false">SUM(H39+M39+R39)</f>
        <v>0</v>
      </c>
      <c r="U39" s="68" t="n">
        <f aca="false">I39+N39+S39</f>
        <v>0</v>
      </c>
      <c r="W39" s="58" t="n">
        <f aca="false">H39+M39+R39+(0.000001*(I39+N39+S39))+(0.000000001*(G39+L39+Q39))</f>
        <v>0</v>
      </c>
    </row>
    <row r="40" s="33" customFormat="true" ht="46.5" hidden="false" customHeight="true" outlineLevel="0" collapsed="false">
      <c r="A40" s="59" t="n">
        <v>36</v>
      </c>
      <c r="B40" s="60" t="n">
        <f aca="false">RANK(W40,W$5:W$44,0)</f>
        <v>5</v>
      </c>
      <c r="C40" s="61"/>
      <c r="D40" s="62"/>
      <c r="E40" s="63"/>
      <c r="F40" s="64"/>
      <c r="G40" s="64"/>
      <c r="H40" s="65" t="n">
        <f aca="false">SUM(F40:G40)</f>
        <v>0</v>
      </c>
      <c r="I40" s="66"/>
      <c r="J40" s="63"/>
      <c r="K40" s="64"/>
      <c r="L40" s="64"/>
      <c r="M40" s="65" t="n">
        <f aca="false">SUM(K40:L40)</f>
        <v>0</v>
      </c>
      <c r="N40" s="66"/>
      <c r="O40" s="63"/>
      <c r="P40" s="64"/>
      <c r="Q40" s="64"/>
      <c r="R40" s="65" t="n">
        <f aca="false">SUM(P40:Q40)</f>
        <v>0</v>
      </c>
      <c r="S40" s="66"/>
      <c r="T40" s="67" t="n">
        <f aca="false">SUM(H40+M40+R40)</f>
        <v>0</v>
      </c>
      <c r="U40" s="68" t="n">
        <f aca="false">I40+N40+S40</f>
        <v>0</v>
      </c>
      <c r="W40" s="58" t="n">
        <f aca="false">H40+M40+R40+(0.000001*(I40+N40+S40))+(0.000000001*(G40+L40+Q40))</f>
        <v>0</v>
      </c>
    </row>
    <row r="41" s="33" customFormat="true" ht="46.5" hidden="false" customHeight="true" outlineLevel="0" collapsed="false">
      <c r="A41" s="59" t="n">
        <v>37</v>
      </c>
      <c r="B41" s="60" t="n">
        <f aca="false">RANK(W41,W$5:W$44,0)</f>
        <v>5</v>
      </c>
      <c r="C41" s="61"/>
      <c r="D41" s="62"/>
      <c r="E41" s="63"/>
      <c r="F41" s="64"/>
      <c r="G41" s="64"/>
      <c r="H41" s="65" t="n">
        <f aca="false">SUM(F41:G41)</f>
        <v>0</v>
      </c>
      <c r="I41" s="66"/>
      <c r="J41" s="63"/>
      <c r="K41" s="64"/>
      <c r="L41" s="64"/>
      <c r="M41" s="65" t="n">
        <f aca="false">SUM(K41:L41)</f>
        <v>0</v>
      </c>
      <c r="N41" s="66"/>
      <c r="O41" s="63"/>
      <c r="P41" s="64"/>
      <c r="Q41" s="64"/>
      <c r="R41" s="65" t="n">
        <f aca="false">SUM(P41:Q41)</f>
        <v>0</v>
      </c>
      <c r="S41" s="66"/>
      <c r="T41" s="67" t="n">
        <f aca="false">SUM(H41+M41+R41)</f>
        <v>0</v>
      </c>
      <c r="U41" s="68" t="n">
        <f aca="false">I41+N41+S41</f>
        <v>0</v>
      </c>
      <c r="W41" s="58" t="n">
        <f aca="false">H41+M41+R41+(0.000001*(I41+N41+S41))+(0.000000001*(G41+L41+Q41))</f>
        <v>0</v>
      </c>
    </row>
    <row r="42" s="33" customFormat="true" ht="46.5" hidden="false" customHeight="true" outlineLevel="0" collapsed="false">
      <c r="A42" s="59" t="n">
        <v>38</v>
      </c>
      <c r="B42" s="60" t="n">
        <f aca="false">RANK(W42,W$5:W$44,0)</f>
        <v>5</v>
      </c>
      <c r="C42" s="61"/>
      <c r="D42" s="62"/>
      <c r="E42" s="63"/>
      <c r="F42" s="64"/>
      <c r="G42" s="64"/>
      <c r="H42" s="65" t="n">
        <f aca="false">SUM(F42:G42)</f>
        <v>0</v>
      </c>
      <c r="I42" s="66"/>
      <c r="J42" s="63"/>
      <c r="K42" s="64"/>
      <c r="L42" s="64"/>
      <c r="M42" s="65" t="n">
        <f aca="false">SUM(K42:L42)</f>
        <v>0</v>
      </c>
      <c r="N42" s="66"/>
      <c r="O42" s="63"/>
      <c r="P42" s="64"/>
      <c r="Q42" s="64"/>
      <c r="R42" s="65" t="n">
        <f aca="false">SUM(P42:Q42)</f>
        <v>0</v>
      </c>
      <c r="S42" s="66"/>
      <c r="T42" s="67" t="n">
        <f aca="false">SUM(H42+M42+R42)</f>
        <v>0</v>
      </c>
      <c r="U42" s="68" t="n">
        <f aca="false">I42+N42+S42</f>
        <v>0</v>
      </c>
      <c r="W42" s="58" t="n">
        <f aca="false">H42+M42+R42+(0.000001*(I42+N42+S42))+(0.000000001*(G42+L42+Q42))</f>
        <v>0</v>
      </c>
    </row>
    <row r="43" s="33" customFormat="true" ht="46.5" hidden="false" customHeight="true" outlineLevel="0" collapsed="false">
      <c r="A43" s="59" t="n">
        <v>39</v>
      </c>
      <c r="B43" s="60" t="n">
        <f aca="false">RANK(W43,W$5:W$44,0)</f>
        <v>5</v>
      </c>
      <c r="C43" s="61"/>
      <c r="D43" s="62"/>
      <c r="E43" s="63"/>
      <c r="F43" s="64"/>
      <c r="G43" s="64"/>
      <c r="H43" s="65" t="n">
        <f aca="false">SUM(F43:G43)</f>
        <v>0</v>
      </c>
      <c r="I43" s="66"/>
      <c r="J43" s="63"/>
      <c r="K43" s="64"/>
      <c r="L43" s="64"/>
      <c r="M43" s="65" t="n">
        <f aca="false">SUM(K43:L43)</f>
        <v>0</v>
      </c>
      <c r="N43" s="66"/>
      <c r="O43" s="63"/>
      <c r="P43" s="64"/>
      <c r="Q43" s="64"/>
      <c r="R43" s="65" t="n">
        <f aca="false">SUM(P43:Q43)</f>
        <v>0</v>
      </c>
      <c r="S43" s="66"/>
      <c r="T43" s="67" t="n">
        <f aca="false">SUM(H43+M43+R43)</f>
        <v>0</v>
      </c>
      <c r="U43" s="68" t="n">
        <f aca="false">I43+N43+S43</f>
        <v>0</v>
      </c>
      <c r="W43" s="58" t="n">
        <f aca="false">H43+M43+R43+(0.000001*(I43+N43+S43))+(0.000000001*(G43+L43+Q43))</f>
        <v>0</v>
      </c>
    </row>
    <row r="44" s="33" customFormat="true" ht="46.5" hidden="false" customHeight="true" outlineLevel="0" collapsed="false">
      <c r="A44" s="69" t="n">
        <v>40</v>
      </c>
      <c r="B44" s="70" t="n">
        <f aca="false">RANK(W44,W$5:W$44,0)</f>
        <v>5</v>
      </c>
      <c r="C44" s="71"/>
      <c r="D44" s="72"/>
      <c r="E44" s="73"/>
      <c r="F44" s="74"/>
      <c r="G44" s="74"/>
      <c r="H44" s="47" t="n">
        <f aca="false">SUM(F44:G44)</f>
        <v>0</v>
      </c>
      <c r="I44" s="75"/>
      <c r="J44" s="73"/>
      <c r="K44" s="74"/>
      <c r="L44" s="74"/>
      <c r="M44" s="47" t="n">
        <f aca="false">SUM(K44:L44)</f>
        <v>0</v>
      </c>
      <c r="N44" s="75"/>
      <c r="O44" s="73"/>
      <c r="P44" s="74"/>
      <c r="Q44" s="74"/>
      <c r="R44" s="47" t="n">
        <f aca="false">SUM(P44:Q44)</f>
        <v>0</v>
      </c>
      <c r="S44" s="75"/>
      <c r="T44" s="76" t="n">
        <f aca="false">SUM(H44+M44+R44)</f>
        <v>0</v>
      </c>
      <c r="U44" s="77" t="n">
        <f aca="false">I44+N44+S44</f>
        <v>0</v>
      </c>
      <c r="W44" s="58" t="n">
        <f aca="false">H44+M44+R44+(0.000001*(I44+N44+S44))+(0.000000001*(G44+L44+Q44))</f>
        <v>0</v>
      </c>
    </row>
    <row r="45" customFormat="false" ht="40.5" hidden="false" customHeight="false" outlineLevel="0" collapsed="false"/>
  </sheetData>
  <sheetProtection sheet="true" password="cf6d" objects="true" scenarios="true" formatColumns="false" selectLockedCells="true"/>
  <mergeCells count="16">
    <mergeCell ref="A1:U2"/>
    <mergeCell ref="A3:A4"/>
    <mergeCell ref="B3:B4"/>
    <mergeCell ref="C3:C4"/>
    <mergeCell ref="D3:D4"/>
    <mergeCell ref="F3:G3"/>
    <mergeCell ref="H3:H4"/>
    <mergeCell ref="I3:I4"/>
    <mergeCell ref="K3:L3"/>
    <mergeCell ref="M3:M4"/>
    <mergeCell ref="N3:N4"/>
    <mergeCell ref="P3:Q3"/>
    <mergeCell ref="R3:R4"/>
    <mergeCell ref="S3:S4"/>
    <mergeCell ref="T3:T4"/>
    <mergeCell ref="U3:U4"/>
  </mergeCells>
  <printOptions headings="false" gridLines="false" gridLinesSet="true" horizontalCentered="true" verticalCentered="true"/>
  <pageMargins left="0" right="0" top="0" bottom="0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44"/>
  <sheetViews>
    <sheetView showFormulas="false" showGridLines="fals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ColWidth="10.6640625" defaultRowHeight="39.75" zeroHeight="false" outlineLevelRow="0" outlineLevelCol="0"/>
  <cols>
    <col collapsed="false" customWidth="true" hidden="false" outlineLevel="0" max="1" min="1" style="27" width="15.82"/>
    <col collapsed="false" customWidth="true" hidden="false" outlineLevel="0" max="2" min="2" style="29" width="49.17"/>
    <col collapsed="false" customWidth="true" hidden="false" outlineLevel="0" max="3" min="3" style="29" width="21.16"/>
    <col collapsed="false" customWidth="true" hidden="false" outlineLevel="0" max="4" min="4" style="29" width="46.33"/>
    <col collapsed="false" customWidth="true" hidden="false" outlineLevel="0" max="7" min="5" style="30" width="14.5"/>
    <col collapsed="false" customWidth="true" hidden="false" outlineLevel="0" max="8" min="8" style="30" width="0.17"/>
    <col collapsed="false" customWidth="true" hidden="false" outlineLevel="0" max="9" min="9" style="29" width="48.17"/>
    <col collapsed="false" customWidth="true" hidden="false" outlineLevel="0" max="10" min="10" style="31" width="14.5"/>
    <col collapsed="false" customWidth="true" hidden="false" outlineLevel="0" max="11" min="11" style="30" width="14.5"/>
    <col collapsed="false" customWidth="true" hidden="false" outlineLevel="0" max="12" min="12" style="30" width="14"/>
    <col collapsed="false" customWidth="true" hidden="true" outlineLevel="0" max="13" min="13" style="30" width="10.5"/>
    <col collapsed="false" customWidth="true" hidden="false" outlineLevel="0" max="14" min="14" style="29" width="50.66"/>
    <col collapsed="false" customWidth="true" hidden="false" outlineLevel="0" max="15" min="15" style="30" width="14.66"/>
    <col collapsed="false" customWidth="true" hidden="false" outlineLevel="0" max="16" min="16" style="31" width="14.66"/>
    <col collapsed="false" customWidth="true" hidden="false" outlineLevel="0" max="17" min="17" style="30" width="14.66"/>
    <col collapsed="false" customWidth="false" hidden="true" outlineLevel="0" max="18" min="18" style="30" width="10.66"/>
    <col collapsed="false" customWidth="true" hidden="false" outlineLevel="0" max="19" min="19" style="30" width="16.66"/>
    <col collapsed="false" customWidth="true" hidden="true" outlineLevel="0" max="20" min="20" style="32" width="8.5"/>
    <col collapsed="false" customWidth="true" hidden="false" outlineLevel="0" max="21" min="21" style="27" width="4.5"/>
    <col collapsed="false" customWidth="true" hidden="false" outlineLevel="0" max="22" min="22" style="27" width="19.16"/>
    <col collapsed="false" customWidth="true" hidden="false" outlineLevel="0" max="23" min="23" style="27" width="4.5"/>
    <col collapsed="false" customWidth="true" hidden="false" outlineLevel="0" max="24" min="24" style="27" width="6.83"/>
    <col collapsed="false" customWidth="true" hidden="false" outlineLevel="0" max="25" min="25" style="27" width="3.16"/>
    <col collapsed="false" customWidth="true" hidden="false" outlineLevel="0" max="26" min="26" style="33" width="1"/>
    <col collapsed="false" customWidth="true" hidden="false" outlineLevel="0" max="27" min="27" style="27" width="9.5"/>
    <col collapsed="false" customWidth="true" hidden="false" outlineLevel="0" max="28" min="28" style="27" width="9.66"/>
    <col collapsed="false" customWidth="false" hidden="false" outlineLevel="0" max="16384" min="29" style="27" width="10.66"/>
  </cols>
  <sheetData>
    <row r="1" customFormat="false" ht="145.5" hidden="false" customHeight="true" outlineLevel="0" collapsed="false">
      <c r="A1" s="78"/>
      <c r="B1" s="79"/>
      <c r="C1" s="79"/>
      <c r="D1" s="79"/>
      <c r="E1" s="80"/>
      <c r="F1" s="80"/>
      <c r="G1" s="80"/>
      <c r="H1" s="80"/>
      <c r="I1" s="79"/>
      <c r="J1" s="81"/>
      <c r="K1" s="80"/>
      <c r="L1" s="80"/>
      <c r="M1" s="80"/>
      <c r="N1" s="79"/>
      <c r="O1" s="80"/>
      <c r="P1" s="81"/>
      <c r="Q1" s="80"/>
      <c r="R1" s="80"/>
      <c r="S1" s="80"/>
      <c r="T1" s="82"/>
    </row>
    <row r="2" customFormat="false" ht="58.5" hidden="false" customHeight="true" outlineLevel="0" collapsed="false">
      <c r="A2" s="83" t="str">
        <f aca="false">CONCATENATE("MATCH DE QUALIFICATION"," - ",INFO!B7," - ",INFO!B9)</f>
        <v>MATCH DE QUALIFICATION - CARABINE - LORRAINE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="27" customFormat="true" ht="30" hidden="false" customHeight="true" outlineLevel="0" collapsed="false">
      <c r="A3" s="84" t="s">
        <v>54</v>
      </c>
      <c r="B3" s="85" t="s">
        <v>27</v>
      </c>
      <c r="C3" s="85" t="s">
        <v>28</v>
      </c>
      <c r="D3" s="86" t="s">
        <v>29</v>
      </c>
      <c r="E3" s="87" t="s">
        <v>30</v>
      </c>
      <c r="F3" s="87"/>
      <c r="G3" s="88" t="s">
        <v>31</v>
      </c>
      <c r="H3" s="87" t="s">
        <v>32</v>
      </c>
      <c r="I3" s="86" t="s">
        <v>29</v>
      </c>
      <c r="J3" s="87" t="s">
        <v>30</v>
      </c>
      <c r="K3" s="87"/>
      <c r="L3" s="88" t="s">
        <v>31</v>
      </c>
      <c r="M3" s="87" t="s">
        <v>32</v>
      </c>
      <c r="N3" s="86" t="s">
        <v>29</v>
      </c>
      <c r="O3" s="87" t="s">
        <v>30</v>
      </c>
      <c r="P3" s="87"/>
      <c r="Q3" s="88" t="s">
        <v>31</v>
      </c>
      <c r="R3" s="87" t="s">
        <v>32</v>
      </c>
      <c r="S3" s="89" t="s">
        <v>33</v>
      </c>
      <c r="T3" s="90" t="s">
        <v>34</v>
      </c>
      <c r="U3" s="45"/>
    </row>
    <row r="4" s="27" customFormat="true" ht="43.5" hidden="false" customHeight="true" outlineLevel="0" collapsed="false">
      <c r="A4" s="84"/>
      <c r="B4" s="85"/>
      <c r="C4" s="85"/>
      <c r="D4" s="86" t="s">
        <v>35</v>
      </c>
      <c r="E4" s="87" t="n">
        <v>1</v>
      </c>
      <c r="F4" s="87" t="n">
        <v>2</v>
      </c>
      <c r="G4" s="88"/>
      <c r="H4" s="87"/>
      <c r="I4" s="86" t="s">
        <v>36</v>
      </c>
      <c r="J4" s="87" t="n">
        <v>1</v>
      </c>
      <c r="K4" s="87" t="n">
        <v>2</v>
      </c>
      <c r="L4" s="88"/>
      <c r="M4" s="87"/>
      <c r="N4" s="86" t="s">
        <v>37</v>
      </c>
      <c r="O4" s="87" t="n">
        <v>1</v>
      </c>
      <c r="P4" s="87" t="n">
        <v>2</v>
      </c>
      <c r="Q4" s="88"/>
      <c r="R4" s="87"/>
      <c r="S4" s="89"/>
      <c r="T4" s="90"/>
    </row>
    <row r="5" s="33" customFormat="true" ht="46.5" hidden="false" customHeight="true" outlineLevel="0" collapsed="false">
      <c r="A5" s="91" t="n">
        <v>1</v>
      </c>
      <c r="B5" s="85" t="str">
        <f aca="false">VLOOKUP(A5,saisie!B$5:W$44,2,0)</f>
        <v>LA BRESSE</v>
      </c>
      <c r="C5" s="92" t="n">
        <f aca="false">VLOOKUP(A5,saisie!B$5:W$44,3,0)</f>
        <v>1288280</v>
      </c>
      <c r="D5" s="86" t="str">
        <f aca="false">VLOOKUP(A5,saisie!B$5:W$44,4,0)</f>
        <v>PEYREBERE ROZENNE</v>
      </c>
      <c r="E5" s="93" t="n">
        <f aca="false">VLOOKUP(A5,saisie!B$5:W$44,5,0)</f>
        <v>74.2</v>
      </c>
      <c r="F5" s="93" t="n">
        <f aca="false">VLOOKUP(A5,saisie!B$5:W$44,6,0)</f>
        <v>77.5</v>
      </c>
      <c r="G5" s="94" t="n">
        <f aca="false">SUM(E5:F5)</f>
        <v>151.7</v>
      </c>
      <c r="H5" s="95" t="n">
        <f aca="false">VLOOKUP(A5,saisie!B$5:W$44,8,0)</f>
        <v>0</v>
      </c>
      <c r="I5" s="86" t="str">
        <f aca="false">VLOOKUP(A5,saisie!B$5:W$44,9,0)</f>
        <v>WANG DIANA</v>
      </c>
      <c r="J5" s="93" t="n">
        <f aca="false">VLOOKUP(A5,saisie!B$5:W$44,10,0)</f>
        <v>95.7</v>
      </c>
      <c r="K5" s="93" t="n">
        <f aca="false">VLOOKUP(A5,saisie!B$5:W$44,11,0)</f>
        <v>95.3</v>
      </c>
      <c r="L5" s="94" t="n">
        <f aca="false">SUM(J5:K5)</f>
        <v>191</v>
      </c>
      <c r="M5" s="95" t="n">
        <f aca="false">VLOOKUP(A5,saisie!B$5:W$44,13,0)</f>
        <v>0</v>
      </c>
      <c r="N5" s="86" t="str">
        <f aca="false">VLOOKUP(A5,saisie!B$5:W$44,14,0)</f>
        <v>GEHIN CHLOE</v>
      </c>
      <c r="O5" s="93" t="n">
        <f aca="false">VLOOKUP(A5,saisie!B$5:W$44,15,0)</f>
        <v>93.1</v>
      </c>
      <c r="P5" s="93" t="n">
        <f aca="false">VLOOKUP(A5,saisie!B$5:W$44,16,0)</f>
        <v>96.3</v>
      </c>
      <c r="Q5" s="94" t="n">
        <f aca="false">SUM(O5:P5)</f>
        <v>189.4</v>
      </c>
      <c r="R5" s="95" t="n">
        <f aca="false">VLOOKUP(A5,saisie!B$5:W$44,18,0)</f>
        <v>0</v>
      </c>
      <c r="S5" s="96" t="n">
        <f aca="false">SUM(G5+L5+Q5)</f>
        <v>532.1</v>
      </c>
      <c r="T5" s="97" t="n">
        <f aca="false">VLOOKUP(A5,saisie!B$5:W$44,20,0)</f>
        <v>0</v>
      </c>
    </row>
    <row r="6" s="33" customFormat="true" ht="46.5" hidden="false" customHeight="true" outlineLevel="0" collapsed="false">
      <c r="A6" s="91" t="n">
        <f aca="false">IF(INFO!B8&gt;1,2,"")</f>
        <v>2</v>
      </c>
      <c r="B6" s="85" t="str">
        <f aca="false">VLOOKUP(A6,saisie!B$5:W$44,2,0)</f>
        <v>THAON</v>
      </c>
      <c r="C6" s="92" t="n">
        <f aca="false">VLOOKUP(A6,saisie!B$5:W$44,3,0)</f>
        <v>1288426</v>
      </c>
      <c r="D6" s="86" t="str">
        <f aca="false">VLOOKUP(A6,saisie!B$5:W$44,4,0)</f>
        <v>LISTAR MARGAUX</v>
      </c>
      <c r="E6" s="93" t="n">
        <f aca="false">VLOOKUP(A6,saisie!B$5:W$44,5,0)</f>
        <v>74.7</v>
      </c>
      <c r="F6" s="93" t="n">
        <f aca="false">VLOOKUP(A6,saisie!B$5:W$44,6,0)</f>
        <v>80.4</v>
      </c>
      <c r="G6" s="94" t="n">
        <f aca="false">SUM(E6:F6)</f>
        <v>155.1</v>
      </c>
      <c r="H6" s="95" t="n">
        <f aca="false">VLOOKUP(A6,saisie!B$5:W$44,8,0)</f>
        <v>0</v>
      </c>
      <c r="I6" s="86" t="str">
        <f aca="false">VLOOKUP(A6,saisie!B$5:W$44,9,0)</f>
        <v>LISTAR CLEMENCE</v>
      </c>
      <c r="J6" s="93" t="n">
        <f aca="false">VLOOKUP(A6,saisie!B$5:W$44,10,0)</f>
        <v>81.2</v>
      </c>
      <c r="K6" s="93" t="n">
        <f aca="false">VLOOKUP(A6,saisie!B$5:W$44,11,0)</f>
        <v>87.3</v>
      </c>
      <c r="L6" s="94" t="n">
        <f aca="false">SUM(J6:K6)</f>
        <v>168.5</v>
      </c>
      <c r="M6" s="95" t="n">
        <f aca="false">VLOOKUP(A6,saisie!B$5:W$44,13,0)</f>
        <v>0</v>
      </c>
      <c r="N6" s="86" t="str">
        <f aca="false">VLOOKUP(A6,saisie!B$5:W$44,14,0)</f>
        <v>OUGER MANON</v>
      </c>
      <c r="O6" s="93" t="n">
        <f aca="false">VLOOKUP(A6,saisie!B$5:W$44,15,0)</f>
        <v>87.8</v>
      </c>
      <c r="P6" s="93" t="n">
        <f aca="false">VLOOKUP(A6,saisie!B$5:W$44,16,0)</f>
        <v>91.4</v>
      </c>
      <c r="Q6" s="94" t="n">
        <f aca="false">SUM(O6:P6)</f>
        <v>179.2</v>
      </c>
      <c r="R6" s="95" t="n">
        <f aca="false">VLOOKUP(A6,saisie!B$5:W$44,18,0)</f>
        <v>0</v>
      </c>
      <c r="S6" s="96" t="n">
        <f aca="false">SUM(G6+L6+Q6)</f>
        <v>502.8</v>
      </c>
      <c r="T6" s="97" t="n">
        <f aca="false">VLOOKUP(A6,saisie!B$5:W$44,20,0)</f>
        <v>0</v>
      </c>
    </row>
    <row r="7" s="33" customFormat="true" ht="46.5" hidden="false" customHeight="true" outlineLevel="0" collapsed="false">
      <c r="A7" s="91" t="n">
        <f aca="false">IF(INFO!B8&gt;2,3,"")</f>
        <v>3</v>
      </c>
      <c r="B7" s="85" t="str">
        <f aca="false">VLOOKUP(A7,saisie!B$5:W$44,2,0)</f>
        <v>NEUFCHATEAU</v>
      </c>
      <c r="C7" s="92" t="n">
        <f aca="false">VLOOKUP(A7,saisie!B$5:W$44,3,0)</f>
        <v>1288139</v>
      </c>
      <c r="D7" s="86" t="str">
        <f aca="false">VLOOKUP(A7,saisie!B$5:W$44,4,0)</f>
        <v>MILLET MARINE</v>
      </c>
      <c r="E7" s="93" t="n">
        <f aca="false">VLOOKUP(A7,saisie!B$5:W$44,5,0)</f>
        <v>75.2</v>
      </c>
      <c r="F7" s="93" t="n">
        <f aca="false">VLOOKUP(A7,saisie!B$5:W$44,6,0)</f>
        <v>68</v>
      </c>
      <c r="G7" s="94" t="n">
        <f aca="false">SUM(E7:F7)</f>
        <v>143.2</v>
      </c>
      <c r="H7" s="95" t="n">
        <f aca="false">VLOOKUP(A7,saisie!B$5:W$44,8,0)</f>
        <v>0</v>
      </c>
      <c r="I7" s="86" t="str">
        <f aca="false">VLOOKUP(A7,saisie!B$5:W$44,9,0)</f>
        <v>CHOLLEY EDEN</v>
      </c>
      <c r="J7" s="93" t="n">
        <f aca="false">VLOOKUP(A7,saisie!B$5:W$44,10,0)</f>
        <v>69.6</v>
      </c>
      <c r="K7" s="93" t="n">
        <f aca="false">VLOOKUP(A7,saisie!B$5:W$44,11,0)</f>
        <v>71.4</v>
      </c>
      <c r="L7" s="94" t="n">
        <f aca="false">SUM(J7:K7)</f>
        <v>141</v>
      </c>
      <c r="M7" s="95" t="n">
        <f aca="false">VLOOKUP(A7,saisie!B$5:W$44,13,0)</f>
        <v>0</v>
      </c>
      <c r="N7" s="86" t="str">
        <f aca="false">VLOOKUP(A7,saisie!B$5:W$44,14,0)</f>
        <v>DA CUHNA AMBRE</v>
      </c>
      <c r="O7" s="93" t="n">
        <f aca="false">VLOOKUP(A7,saisie!B$5:W$44,15,0)</f>
        <v>94.2</v>
      </c>
      <c r="P7" s="93" t="n">
        <f aca="false">VLOOKUP(A7,saisie!B$5:W$44,16,0)</f>
        <v>94.3</v>
      </c>
      <c r="Q7" s="94" t="n">
        <f aca="false">SUM(O7:P7)</f>
        <v>188.5</v>
      </c>
      <c r="R7" s="95" t="n">
        <f aca="false">VLOOKUP(A7,saisie!B$5:W$44,18,0)</f>
        <v>0</v>
      </c>
      <c r="S7" s="96" t="n">
        <f aca="false">SUM(G7+L7+Q7)</f>
        <v>472.7</v>
      </c>
      <c r="T7" s="97" t="n">
        <f aca="false">VLOOKUP(A7,saisie!B$5:W$44,20,0)</f>
        <v>0</v>
      </c>
    </row>
    <row r="8" s="33" customFormat="true" ht="46.5" hidden="false" customHeight="true" outlineLevel="0" collapsed="false">
      <c r="A8" s="91" t="n">
        <f aca="false">IF(INFO!B8&gt;3,4,"")</f>
        <v>4</v>
      </c>
      <c r="B8" s="85" t="str">
        <f aca="false">VLOOKUP(A8,saisie!B$5:W$44,2,0)</f>
        <v>REMIREMONT</v>
      </c>
      <c r="C8" s="92" t="n">
        <f aca="false">VLOOKUP(A8,saisie!B$5:W$44,3,0)</f>
        <v>1288404</v>
      </c>
      <c r="D8" s="86" t="str">
        <f aca="false">VLOOKUP(A8,saisie!B$5:W$44,4,0)</f>
        <v>PRAT JEZAEL</v>
      </c>
      <c r="E8" s="93" t="n">
        <f aca="false">VLOOKUP(A8,saisie!B$5:W$44,5,0)</f>
        <v>56.8</v>
      </c>
      <c r="F8" s="93" t="n">
        <f aca="false">VLOOKUP(A8,saisie!B$5:W$44,6,0)</f>
        <v>48.8</v>
      </c>
      <c r="G8" s="94" t="n">
        <f aca="false">SUM(E8:F8)</f>
        <v>105.6</v>
      </c>
      <c r="H8" s="95" t="n">
        <f aca="false">VLOOKUP(A8,saisie!B$5:W$44,8,0)</f>
        <v>0</v>
      </c>
      <c r="I8" s="86" t="str">
        <f aca="false">VLOOKUP(A8,saisie!B$5:W$44,9,0)</f>
        <v>CHOUCRI-FILALI JAWAD</v>
      </c>
      <c r="J8" s="93" t="n">
        <f aca="false">VLOOKUP(A8,saisie!B$5:W$44,10,0)</f>
        <v>81.9</v>
      </c>
      <c r="K8" s="93" t="n">
        <f aca="false">VLOOKUP(A8,saisie!B$5:W$44,11,0)</f>
        <v>70.8</v>
      </c>
      <c r="L8" s="94" t="n">
        <f aca="false">SUM(J8:K8)</f>
        <v>152.7</v>
      </c>
      <c r="M8" s="95" t="n">
        <f aca="false">VLOOKUP(A8,saisie!B$5:W$44,13,0)</f>
        <v>0</v>
      </c>
      <c r="N8" s="86" t="str">
        <f aca="false">VLOOKUP(A8,saisie!B$5:W$44,14,0)</f>
        <v>ROLIN TIMEO</v>
      </c>
      <c r="O8" s="93" t="n">
        <f aca="false">VLOOKUP(A8,saisie!B$5:W$44,15,0)</f>
        <v>63.2</v>
      </c>
      <c r="P8" s="93" t="n">
        <f aca="false">VLOOKUP(A8,saisie!B$5:W$44,16,0)</f>
        <v>70.8</v>
      </c>
      <c r="Q8" s="94" t="n">
        <f aca="false">SUM(O8:P8)</f>
        <v>134</v>
      </c>
      <c r="R8" s="95" t="n">
        <f aca="false">VLOOKUP(A8,saisie!B$5:W$44,18,0)</f>
        <v>0</v>
      </c>
      <c r="S8" s="96" t="n">
        <f aca="false">SUM(G8+L8+Q8)</f>
        <v>392.3</v>
      </c>
      <c r="T8" s="97" t="n">
        <f aca="false">VLOOKUP(A8,saisie!B$5:W$44,20,0)</f>
        <v>0</v>
      </c>
    </row>
    <row r="9" s="33" customFormat="true" ht="46.5" hidden="false" customHeight="true" outlineLevel="0" collapsed="false">
      <c r="A9" s="91" t="str">
        <f aca="false">IF(INFO!B8&gt;4,5,"")</f>
        <v/>
      </c>
      <c r="B9" s="85" t="e">
        <f aca="false">VLOOKUP(A9,saisie!B$5:W$44,2,0)</f>
        <v>#N/A</v>
      </c>
      <c r="C9" s="92" t="e">
        <f aca="false">VLOOKUP(A9,saisie!B$5:W$44,3,0)</f>
        <v>#N/A</v>
      </c>
      <c r="D9" s="86" t="e">
        <f aca="false">VLOOKUP(A9,saisie!B$5:W$44,4,0)</f>
        <v>#N/A</v>
      </c>
      <c r="E9" s="93" t="e">
        <f aca="false">VLOOKUP(A9,saisie!B$5:W$44,5,0)</f>
        <v>#N/A</v>
      </c>
      <c r="F9" s="93" t="e">
        <f aca="false">VLOOKUP(A9,saisie!B$5:W$44,6,0)</f>
        <v>#N/A</v>
      </c>
      <c r="G9" s="94" t="e">
        <f aca="false">SUM(E9:F9)</f>
        <v>#N/A</v>
      </c>
      <c r="H9" s="95" t="e">
        <f aca="false">VLOOKUP(A9,saisie!B$5:W$44,8,0)</f>
        <v>#N/A</v>
      </c>
      <c r="I9" s="86" t="e">
        <f aca="false">VLOOKUP(A9,saisie!B$5:W$44,9,0)</f>
        <v>#N/A</v>
      </c>
      <c r="J9" s="93" t="e">
        <f aca="false">VLOOKUP(A9,saisie!B$5:W$44,10,0)</f>
        <v>#N/A</v>
      </c>
      <c r="K9" s="93" t="e">
        <f aca="false">VLOOKUP(A9,saisie!B$5:W$44,11,0)</f>
        <v>#N/A</v>
      </c>
      <c r="L9" s="94" t="e">
        <f aca="false">SUM(J9:K9)</f>
        <v>#N/A</v>
      </c>
      <c r="M9" s="95" t="e">
        <f aca="false">VLOOKUP(A9,saisie!B$5:W$44,13,0)</f>
        <v>#N/A</v>
      </c>
      <c r="N9" s="86" t="e">
        <f aca="false">VLOOKUP(A9,saisie!B$5:W$44,14,0)</f>
        <v>#N/A</v>
      </c>
      <c r="O9" s="93" t="e">
        <f aca="false">VLOOKUP(A9,saisie!B$5:W$44,15,0)</f>
        <v>#N/A</v>
      </c>
      <c r="P9" s="93" t="e">
        <f aca="false">VLOOKUP(A9,saisie!B$5:W$44,16,0)</f>
        <v>#N/A</v>
      </c>
      <c r="Q9" s="94" t="e">
        <f aca="false">SUM(O9:P9)</f>
        <v>#N/A</v>
      </c>
      <c r="R9" s="95" t="e">
        <f aca="false">VLOOKUP(A9,saisie!B$5:W$44,18,0)</f>
        <v>#N/A</v>
      </c>
      <c r="S9" s="96" t="e">
        <f aca="false">SUM(G9+L9+Q9)</f>
        <v>#N/A</v>
      </c>
      <c r="T9" s="97" t="e">
        <f aca="false">VLOOKUP(A9,saisie!B$5:W$44,20,0)</f>
        <v>#N/A</v>
      </c>
    </row>
    <row r="10" s="33" customFormat="true" ht="46.5" hidden="false" customHeight="true" outlineLevel="0" collapsed="false">
      <c r="A10" s="91" t="str">
        <f aca="false">IF(INFO!B8&gt;5,6,"")</f>
        <v/>
      </c>
      <c r="B10" s="85" t="e">
        <f aca="false">VLOOKUP(A10,saisie!B$5:W$44,2,0)</f>
        <v>#N/A</v>
      </c>
      <c r="C10" s="92" t="e">
        <f aca="false">VLOOKUP(A10,saisie!B$5:W$44,3,0)</f>
        <v>#N/A</v>
      </c>
      <c r="D10" s="86" t="e">
        <f aca="false">VLOOKUP(A10,saisie!B$5:W$44,4,0)</f>
        <v>#N/A</v>
      </c>
      <c r="E10" s="93" t="e">
        <f aca="false">VLOOKUP(A10,saisie!B$5:W$44,5,0)</f>
        <v>#N/A</v>
      </c>
      <c r="F10" s="93" t="e">
        <f aca="false">VLOOKUP(A10,saisie!B$5:W$44,6,0)</f>
        <v>#N/A</v>
      </c>
      <c r="G10" s="94" t="e">
        <f aca="false">SUM(E10:F10)</f>
        <v>#N/A</v>
      </c>
      <c r="H10" s="95" t="e">
        <f aca="false">VLOOKUP(A10,saisie!B$5:W$44,8,0)</f>
        <v>#N/A</v>
      </c>
      <c r="I10" s="86" t="e">
        <f aca="false">VLOOKUP(A10,saisie!B$5:W$44,9,0)</f>
        <v>#N/A</v>
      </c>
      <c r="J10" s="93" t="e">
        <f aca="false">VLOOKUP(A10,saisie!B$5:W$44,10,0)</f>
        <v>#N/A</v>
      </c>
      <c r="K10" s="93" t="e">
        <f aca="false">VLOOKUP(A10,saisie!B$5:W$44,11,0)</f>
        <v>#N/A</v>
      </c>
      <c r="L10" s="94" t="e">
        <f aca="false">SUM(J10:K10)</f>
        <v>#N/A</v>
      </c>
      <c r="M10" s="95" t="e">
        <f aca="false">VLOOKUP(A10,saisie!B$5:W$44,13,0)</f>
        <v>#N/A</v>
      </c>
      <c r="N10" s="86" t="e">
        <f aca="false">VLOOKUP(A10,saisie!B$5:W$44,14,0)</f>
        <v>#N/A</v>
      </c>
      <c r="O10" s="93" t="e">
        <f aca="false">VLOOKUP(A10,saisie!B$5:W$44,15,0)</f>
        <v>#N/A</v>
      </c>
      <c r="P10" s="93" t="e">
        <f aca="false">VLOOKUP(A10,saisie!B$5:W$44,16,0)</f>
        <v>#N/A</v>
      </c>
      <c r="Q10" s="94" t="e">
        <f aca="false">SUM(O10:P10)</f>
        <v>#N/A</v>
      </c>
      <c r="R10" s="95" t="e">
        <f aca="false">VLOOKUP(A10,saisie!B$5:W$44,18,0)</f>
        <v>#N/A</v>
      </c>
      <c r="S10" s="96" t="e">
        <f aca="false">SUM(G10+L10+Q10)</f>
        <v>#N/A</v>
      </c>
      <c r="T10" s="97" t="e">
        <f aca="false">VLOOKUP(A10,saisie!B$5:W$44,20,0)</f>
        <v>#N/A</v>
      </c>
    </row>
    <row r="11" s="33" customFormat="true" ht="46.5" hidden="false" customHeight="true" outlineLevel="0" collapsed="false">
      <c r="A11" s="91" t="str">
        <f aca="false">IF(INFO!B8&gt;6,7,"")</f>
        <v/>
      </c>
      <c r="B11" s="85" t="e">
        <f aca="false">VLOOKUP(A11,saisie!B$5:W$44,2,0)</f>
        <v>#N/A</v>
      </c>
      <c r="C11" s="92" t="e">
        <f aca="false">VLOOKUP(A11,saisie!B$5:W$44,3,0)</f>
        <v>#N/A</v>
      </c>
      <c r="D11" s="86" t="e">
        <f aca="false">VLOOKUP(A11,saisie!B$5:W$44,4,0)</f>
        <v>#N/A</v>
      </c>
      <c r="E11" s="93" t="e">
        <f aca="false">VLOOKUP(A11,saisie!B$5:W$44,5,0)</f>
        <v>#N/A</v>
      </c>
      <c r="F11" s="93" t="e">
        <f aca="false">VLOOKUP(A11,saisie!B$5:W$44,6,0)</f>
        <v>#N/A</v>
      </c>
      <c r="G11" s="94" t="e">
        <f aca="false">SUM(E11:F11)</f>
        <v>#N/A</v>
      </c>
      <c r="H11" s="95" t="e">
        <f aca="false">VLOOKUP(A11,saisie!B$5:W$44,8,0)</f>
        <v>#N/A</v>
      </c>
      <c r="I11" s="86" t="e">
        <f aca="false">VLOOKUP(A11,saisie!B$5:W$44,9,0)</f>
        <v>#N/A</v>
      </c>
      <c r="J11" s="93" t="e">
        <f aca="false">VLOOKUP(A11,saisie!B$5:W$44,10,0)</f>
        <v>#N/A</v>
      </c>
      <c r="K11" s="93" t="e">
        <f aca="false">VLOOKUP(A11,saisie!B$5:W$44,11,0)</f>
        <v>#N/A</v>
      </c>
      <c r="L11" s="94" t="e">
        <f aca="false">SUM(J11:K11)</f>
        <v>#N/A</v>
      </c>
      <c r="M11" s="95" t="e">
        <f aca="false">VLOOKUP(A11,saisie!B$5:W$44,13,0)</f>
        <v>#N/A</v>
      </c>
      <c r="N11" s="86" t="e">
        <f aca="false">VLOOKUP(A11,saisie!B$5:W$44,14,0)</f>
        <v>#N/A</v>
      </c>
      <c r="O11" s="93" t="e">
        <f aca="false">VLOOKUP(A11,saisie!B$5:W$44,15,0)</f>
        <v>#N/A</v>
      </c>
      <c r="P11" s="93" t="e">
        <f aca="false">VLOOKUP(A11,saisie!B$5:W$44,16,0)</f>
        <v>#N/A</v>
      </c>
      <c r="Q11" s="94" t="e">
        <f aca="false">SUM(O11:P11)</f>
        <v>#N/A</v>
      </c>
      <c r="R11" s="95" t="e">
        <f aca="false">VLOOKUP(A11,saisie!B$5:W$44,18,0)</f>
        <v>#N/A</v>
      </c>
      <c r="S11" s="96" t="e">
        <f aca="false">SUM(G11+L11+Q11)</f>
        <v>#N/A</v>
      </c>
      <c r="T11" s="97" t="e">
        <f aca="false">VLOOKUP(A11,saisie!B$5:W$44,20,0)</f>
        <v>#N/A</v>
      </c>
    </row>
    <row r="12" s="33" customFormat="true" ht="46.5" hidden="false" customHeight="true" outlineLevel="0" collapsed="false">
      <c r="A12" s="91" t="str">
        <f aca="false">IF(INFO!B8&gt;7,8,"")</f>
        <v/>
      </c>
      <c r="B12" s="85" t="e">
        <f aca="false">VLOOKUP(A12,saisie!B$5:W$44,2,0)</f>
        <v>#N/A</v>
      </c>
      <c r="C12" s="92" t="e">
        <f aca="false">VLOOKUP(A12,saisie!B$5:W$44,3,0)</f>
        <v>#N/A</v>
      </c>
      <c r="D12" s="86" t="e">
        <f aca="false">VLOOKUP(A12,saisie!B$5:W$44,4,0)</f>
        <v>#N/A</v>
      </c>
      <c r="E12" s="93" t="e">
        <f aca="false">VLOOKUP(A12,saisie!B$5:W$44,5,0)</f>
        <v>#N/A</v>
      </c>
      <c r="F12" s="93" t="e">
        <f aca="false">VLOOKUP(A12,saisie!B$5:W$44,6,0)</f>
        <v>#N/A</v>
      </c>
      <c r="G12" s="94" t="e">
        <f aca="false">SUM(E12:F12)</f>
        <v>#N/A</v>
      </c>
      <c r="H12" s="95" t="e">
        <f aca="false">VLOOKUP(A12,saisie!B$5:W$44,8,0)</f>
        <v>#N/A</v>
      </c>
      <c r="I12" s="86" t="e">
        <f aca="false">VLOOKUP(A12,saisie!B$5:W$44,9,0)</f>
        <v>#N/A</v>
      </c>
      <c r="J12" s="93" t="e">
        <f aca="false">VLOOKUP(A12,saisie!B$5:W$44,10,0)</f>
        <v>#N/A</v>
      </c>
      <c r="K12" s="93" t="e">
        <f aca="false">VLOOKUP(A12,saisie!B$5:W$44,11,0)</f>
        <v>#N/A</v>
      </c>
      <c r="L12" s="94" t="e">
        <f aca="false">SUM(J12:K12)</f>
        <v>#N/A</v>
      </c>
      <c r="M12" s="95" t="e">
        <f aca="false">VLOOKUP(A12,saisie!B$5:W$44,13,0)</f>
        <v>#N/A</v>
      </c>
      <c r="N12" s="86" t="e">
        <f aca="false">VLOOKUP(A12,saisie!B$5:W$44,14,0)</f>
        <v>#N/A</v>
      </c>
      <c r="O12" s="93" t="e">
        <f aca="false">VLOOKUP(A12,saisie!B$5:W$44,15,0)</f>
        <v>#N/A</v>
      </c>
      <c r="P12" s="93" t="e">
        <f aca="false">VLOOKUP(A12,saisie!B$5:W$44,16,0)</f>
        <v>#N/A</v>
      </c>
      <c r="Q12" s="94" t="e">
        <f aca="false">SUM(O12:P12)</f>
        <v>#N/A</v>
      </c>
      <c r="R12" s="95" t="e">
        <f aca="false">VLOOKUP(A12,saisie!B$5:W$44,18,0)</f>
        <v>#N/A</v>
      </c>
      <c r="S12" s="96" t="e">
        <f aca="false">SUM(G12+L12+Q12)</f>
        <v>#N/A</v>
      </c>
      <c r="T12" s="97" t="e">
        <f aca="false">VLOOKUP(A12,saisie!B$5:W$44,20,0)</f>
        <v>#N/A</v>
      </c>
    </row>
    <row r="13" s="33" customFormat="true" ht="46.5" hidden="false" customHeight="true" outlineLevel="0" collapsed="false">
      <c r="A13" s="91" t="str">
        <f aca="false">IF(INFO!B8&gt;8,9,"")</f>
        <v/>
      </c>
      <c r="B13" s="85" t="e">
        <f aca="false">VLOOKUP(A13,saisie!B$5:W$44,2,0)</f>
        <v>#N/A</v>
      </c>
      <c r="C13" s="92" t="e">
        <f aca="false">VLOOKUP(A13,saisie!B$5:W$44,3,0)</f>
        <v>#N/A</v>
      </c>
      <c r="D13" s="86" t="e">
        <f aca="false">VLOOKUP(A13,saisie!B$5:W$44,4,0)</f>
        <v>#N/A</v>
      </c>
      <c r="E13" s="93" t="e">
        <f aca="false">VLOOKUP(A13,saisie!B$5:W$44,5,0)</f>
        <v>#N/A</v>
      </c>
      <c r="F13" s="93" t="e">
        <f aca="false">VLOOKUP(A13,saisie!B$5:W$44,6,0)</f>
        <v>#N/A</v>
      </c>
      <c r="G13" s="94" t="e">
        <f aca="false">SUM(E13:F13)</f>
        <v>#N/A</v>
      </c>
      <c r="H13" s="95" t="e">
        <f aca="false">VLOOKUP(A13,saisie!B$5:W$44,8,0)</f>
        <v>#N/A</v>
      </c>
      <c r="I13" s="86" t="e">
        <f aca="false">VLOOKUP(A13,saisie!B$5:W$44,9,0)</f>
        <v>#N/A</v>
      </c>
      <c r="J13" s="93" t="e">
        <f aca="false">VLOOKUP(A13,saisie!B$5:W$44,10,0)</f>
        <v>#N/A</v>
      </c>
      <c r="K13" s="93" t="e">
        <f aca="false">VLOOKUP(A13,saisie!B$5:W$44,11,0)</f>
        <v>#N/A</v>
      </c>
      <c r="L13" s="94" t="e">
        <f aca="false">SUM(J13:K13)</f>
        <v>#N/A</v>
      </c>
      <c r="M13" s="95" t="e">
        <f aca="false">VLOOKUP(A13,saisie!B$5:W$44,13,0)</f>
        <v>#N/A</v>
      </c>
      <c r="N13" s="86" t="e">
        <f aca="false">VLOOKUP(A13,saisie!B$5:W$44,14,0)</f>
        <v>#N/A</v>
      </c>
      <c r="O13" s="93" t="e">
        <f aca="false">VLOOKUP(A13,saisie!B$5:W$44,15,0)</f>
        <v>#N/A</v>
      </c>
      <c r="P13" s="93" t="e">
        <f aca="false">VLOOKUP(A13,saisie!B$5:W$44,16,0)</f>
        <v>#N/A</v>
      </c>
      <c r="Q13" s="94" t="e">
        <f aca="false">SUM(O13:P13)</f>
        <v>#N/A</v>
      </c>
      <c r="R13" s="95" t="e">
        <f aca="false">VLOOKUP(A13,saisie!B$5:W$44,18,0)</f>
        <v>#N/A</v>
      </c>
      <c r="S13" s="96" t="e">
        <f aca="false">SUM(G13+L13+Q13)</f>
        <v>#N/A</v>
      </c>
      <c r="T13" s="97" t="e">
        <f aca="false">VLOOKUP(A13,saisie!B$5:W$44,20,0)</f>
        <v>#N/A</v>
      </c>
    </row>
    <row r="14" s="33" customFormat="true" ht="46.5" hidden="false" customHeight="true" outlineLevel="0" collapsed="false">
      <c r="A14" s="91" t="str">
        <f aca="false">IF(INFO!B8&gt;9,10,"")</f>
        <v/>
      </c>
      <c r="B14" s="85" t="e">
        <f aca="false">VLOOKUP(A14,saisie!B$5:W$44,2,0)</f>
        <v>#N/A</v>
      </c>
      <c r="C14" s="92" t="e">
        <f aca="false">VLOOKUP(A14,saisie!B$5:W$44,3,0)</f>
        <v>#N/A</v>
      </c>
      <c r="D14" s="86" t="e">
        <f aca="false">VLOOKUP(A14,saisie!B$5:W$44,4,0)</f>
        <v>#N/A</v>
      </c>
      <c r="E14" s="93" t="e">
        <f aca="false">VLOOKUP(A14,saisie!B$5:W$44,5,0)</f>
        <v>#N/A</v>
      </c>
      <c r="F14" s="93" t="e">
        <f aca="false">VLOOKUP(A14,saisie!B$5:W$44,6,0)</f>
        <v>#N/A</v>
      </c>
      <c r="G14" s="94" t="e">
        <f aca="false">SUM(E14:F14)</f>
        <v>#N/A</v>
      </c>
      <c r="H14" s="95" t="e">
        <f aca="false">VLOOKUP(A14,saisie!B$5:W$44,8,0)</f>
        <v>#N/A</v>
      </c>
      <c r="I14" s="86" t="e">
        <f aca="false">VLOOKUP(A14,saisie!B$5:W$44,9,0)</f>
        <v>#N/A</v>
      </c>
      <c r="J14" s="93" t="e">
        <f aca="false">VLOOKUP(A14,saisie!B$5:W$44,10,0)</f>
        <v>#N/A</v>
      </c>
      <c r="K14" s="93" t="e">
        <f aca="false">VLOOKUP(A14,saisie!B$5:W$44,11,0)</f>
        <v>#N/A</v>
      </c>
      <c r="L14" s="94" t="e">
        <f aca="false">SUM(J14:K14)</f>
        <v>#N/A</v>
      </c>
      <c r="M14" s="95" t="e">
        <f aca="false">VLOOKUP(A14,saisie!B$5:W$44,13,0)</f>
        <v>#N/A</v>
      </c>
      <c r="N14" s="86" t="e">
        <f aca="false">VLOOKUP(A14,saisie!B$5:W$44,14,0)</f>
        <v>#N/A</v>
      </c>
      <c r="O14" s="93" t="e">
        <f aca="false">VLOOKUP(A14,saisie!B$5:W$44,15,0)</f>
        <v>#N/A</v>
      </c>
      <c r="P14" s="93" t="e">
        <f aca="false">VLOOKUP(A14,saisie!B$5:W$44,16,0)</f>
        <v>#N/A</v>
      </c>
      <c r="Q14" s="94" t="e">
        <f aca="false">SUM(O14:P14)</f>
        <v>#N/A</v>
      </c>
      <c r="R14" s="95" t="e">
        <f aca="false">VLOOKUP(A14,saisie!B$5:W$44,18,0)</f>
        <v>#N/A</v>
      </c>
      <c r="S14" s="96" t="e">
        <f aca="false">SUM(G14+L14+Q14)</f>
        <v>#N/A</v>
      </c>
      <c r="T14" s="97" t="e">
        <f aca="false">VLOOKUP(A14,saisie!B$5:W$44,20,0)</f>
        <v>#N/A</v>
      </c>
    </row>
    <row r="15" s="33" customFormat="true" ht="46.5" hidden="false" customHeight="true" outlineLevel="0" collapsed="false">
      <c r="A15" s="91" t="str">
        <f aca="false">IF(INFO!B8&gt;10,11,"")</f>
        <v/>
      </c>
      <c r="B15" s="85" t="e">
        <f aca="false">VLOOKUP(A15,saisie!B$5:W$44,2,0)</f>
        <v>#N/A</v>
      </c>
      <c r="C15" s="92" t="e">
        <f aca="false">VLOOKUP(A15,saisie!B$5:W$44,3,0)</f>
        <v>#N/A</v>
      </c>
      <c r="D15" s="86" t="e">
        <f aca="false">VLOOKUP(A15,saisie!B$5:W$44,4,0)</f>
        <v>#N/A</v>
      </c>
      <c r="E15" s="93" t="e">
        <f aca="false">VLOOKUP(A15,saisie!B$5:W$44,5,0)</f>
        <v>#N/A</v>
      </c>
      <c r="F15" s="93" t="e">
        <f aca="false">VLOOKUP(A15,saisie!B$5:W$44,6,0)</f>
        <v>#N/A</v>
      </c>
      <c r="G15" s="94" t="e">
        <f aca="false">SUM(E15:F15)</f>
        <v>#N/A</v>
      </c>
      <c r="H15" s="95" t="e">
        <f aca="false">VLOOKUP(A15,saisie!B$5:W$44,8,0)</f>
        <v>#N/A</v>
      </c>
      <c r="I15" s="86" t="e">
        <f aca="false">VLOOKUP(A15,saisie!B$5:W$44,9,0)</f>
        <v>#N/A</v>
      </c>
      <c r="J15" s="93" t="e">
        <f aca="false">VLOOKUP(A15,saisie!B$5:W$44,10,0)</f>
        <v>#N/A</v>
      </c>
      <c r="K15" s="93" t="e">
        <f aca="false">VLOOKUP(A15,saisie!B$5:W$44,11,0)</f>
        <v>#N/A</v>
      </c>
      <c r="L15" s="94" t="e">
        <f aca="false">SUM(J15:K15)</f>
        <v>#N/A</v>
      </c>
      <c r="M15" s="95" t="e">
        <f aca="false">VLOOKUP(A15,saisie!B$5:W$44,13,0)</f>
        <v>#N/A</v>
      </c>
      <c r="N15" s="86" t="e">
        <f aca="false">VLOOKUP(A15,saisie!B$5:W$44,14,0)</f>
        <v>#N/A</v>
      </c>
      <c r="O15" s="93" t="e">
        <f aca="false">VLOOKUP(A15,saisie!B$5:W$44,15,0)</f>
        <v>#N/A</v>
      </c>
      <c r="P15" s="93" t="e">
        <f aca="false">VLOOKUP(A15,saisie!B$5:W$44,16,0)</f>
        <v>#N/A</v>
      </c>
      <c r="Q15" s="94" t="e">
        <f aca="false">SUM(O15:P15)</f>
        <v>#N/A</v>
      </c>
      <c r="R15" s="95" t="e">
        <f aca="false">VLOOKUP(A15,saisie!B$5:W$44,18,0)</f>
        <v>#N/A</v>
      </c>
      <c r="S15" s="96" t="e">
        <f aca="false">SUM(G15+L15+Q15)</f>
        <v>#N/A</v>
      </c>
      <c r="T15" s="97" t="e">
        <f aca="false">VLOOKUP(A15,saisie!B$5:W$44,20,0)</f>
        <v>#N/A</v>
      </c>
    </row>
    <row r="16" s="33" customFormat="true" ht="46.5" hidden="false" customHeight="true" outlineLevel="0" collapsed="false">
      <c r="A16" s="91" t="str">
        <f aca="false">IF(INFO!B8&gt;11,12,"")</f>
        <v/>
      </c>
      <c r="B16" s="85" t="e">
        <f aca="false">VLOOKUP(A16,saisie!B$5:W$44,2,0)</f>
        <v>#N/A</v>
      </c>
      <c r="C16" s="92" t="e">
        <f aca="false">VLOOKUP(A16,saisie!B$5:W$44,3,0)</f>
        <v>#N/A</v>
      </c>
      <c r="D16" s="86" t="e">
        <f aca="false">VLOOKUP(A16,saisie!B$5:W$44,4,0)</f>
        <v>#N/A</v>
      </c>
      <c r="E16" s="93" t="e">
        <f aca="false">VLOOKUP(A16,saisie!B$5:W$44,5,0)</f>
        <v>#N/A</v>
      </c>
      <c r="F16" s="93" t="e">
        <f aca="false">VLOOKUP(A16,saisie!B$5:W$44,6,0)</f>
        <v>#N/A</v>
      </c>
      <c r="G16" s="94" t="e">
        <f aca="false">SUM(E16:F16)</f>
        <v>#N/A</v>
      </c>
      <c r="H16" s="95" t="e">
        <f aca="false">VLOOKUP(A16,saisie!B$5:W$44,8,0)</f>
        <v>#N/A</v>
      </c>
      <c r="I16" s="86" t="e">
        <f aca="false">VLOOKUP(A16,saisie!B$5:W$44,9,0)</f>
        <v>#N/A</v>
      </c>
      <c r="J16" s="93" t="e">
        <f aca="false">VLOOKUP(A16,saisie!B$5:W$44,10,0)</f>
        <v>#N/A</v>
      </c>
      <c r="K16" s="93" t="e">
        <f aca="false">VLOOKUP(A16,saisie!B$5:W$44,11,0)</f>
        <v>#N/A</v>
      </c>
      <c r="L16" s="94" t="e">
        <f aca="false">SUM(J16:K16)</f>
        <v>#N/A</v>
      </c>
      <c r="M16" s="95" t="e">
        <f aca="false">VLOOKUP(A16,saisie!B$5:W$44,13,0)</f>
        <v>#N/A</v>
      </c>
      <c r="N16" s="86" t="e">
        <f aca="false">VLOOKUP(A16,saisie!B$5:W$44,14,0)</f>
        <v>#N/A</v>
      </c>
      <c r="O16" s="93" t="e">
        <f aca="false">VLOOKUP(A16,saisie!B$5:W$44,15,0)</f>
        <v>#N/A</v>
      </c>
      <c r="P16" s="93" t="e">
        <f aca="false">VLOOKUP(A16,saisie!B$5:W$44,16,0)</f>
        <v>#N/A</v>
      </c>
      <c r="Q16" s="94" t="e">
        <f aca="false">SUM(O16:P16)</f>
        <v>#N/A</v>
      </c>
      <c r="R16" s="95" t="e">
        <f aca="false">VLOOKUP(A16,saisie!B$5:W$44,18,0)</f>
        <v>#N/A</v>
      </c>
      <c r="S16" s="96" t="e">
        <f aca="false">SUM(G16+L16+Q16)</f>
        <v>#N/A</v>
      </c>
      <c r="T16" s="97" t="e">
        <f aca="false">VLOOKUP(A16,saisie!B$5:W$44,20,0)</f>
        <v>#N/A</v>
      </c>
    </row>
    <row r="17" s="33" customFormat="true" ht="46.5" hidden="false" customHeight="true" outlineLevel="0" collapsed="false">
      <c r="A17" s="91" t="str">
        <f aca="false">IF(INFO!B8&gt;12,13,"")</f>
        <v/>
      </c>
      <c r="B17" s="85" t="e">
        <f aca="false">VLOOKUP(A17,saisie!B$5:W$44,2,0)</f>
        <v>#N/A</v>
      </c>
      <c r="C17" s="92" t="e">
        <f aca="false">VLOOKUP(A17,saisie!B$5:W$44,3,0)</f>
        <v>#N/A</v>
      </c>
      <c r="D17" s="86" t="e">
        <f aca="false">VLOOKUP(A17,saisie!B$5:W$44,4,0)</f>
        <v>#N/A</v>
      </c>
      <c r="E17" s="93" t="e">
        <f aca="false">VLOOKUP(A17,saisie!B$5:W$44,5,0)</f>
        <v>#N/A</v>
      </c>
      <c r="F17" s="93" t="e">
        <f aca="false">VLOOKUP(A17,saisie!B$5:W$44,6,0)</f>
        <v>#N/A</v>
      </c>
      <c r="G17" s="94" t="e">
        <f aca="false">SUM(E17:F17)</f>
        <v>#N/A</v>
      </c>
      <c r="H17" s="95" t="e">
        <f aca="false">VLOOKUP(A17,saisie!B$5:W$44,8,0)</f>
        <v>#N/A</v>
      </c>
      <c r="I17" s="86" t="e">
        <f aca="false">VLOOKUP(A17,saisie!B$5:W$44,9,0)</f>
        <v>#N/A</v>
      </c>
      <c r="J17" s="93" t="e">
        <f aca="false">VLOOKUP(A17,saisie!B$5:W$44,10,0)</f>
        <v>#N/A</v>
      </c>
      <c r="K17" s="93" t="e">
        <f aca="false">VLOOKUP(A17,saisie!B$5:W$44,11,0)</f>
        <v>#N/A</v>
      </c>
      <c r="L17" s="94" t="e">
        <f aca="false">SUM(J17:K17)</f>
        <v>#N/A</v>
      </c>
      <c r="M17" s="95" t="e">
        <f aca="false">VLOOKUP(A17,saisie!B$5:W$44,13,0)</f>
        <v>#N/A</v>
      </c>
      <c r="N17" s="86" t="e">
        <f aca="false">VLOOKUP(A17,saisie!B$5:W$44,14,0)</f>
        <v>#N/A</v>
      </c>
      <c r="O17" s="93" t="e">
        <f aca="false">VLOOKUP(A17,saisie!B$5:W$44,15,0)</f>
        <v>#N/A</v>
      </c>
      <c r="P17" s="93" t="e">
        <f aca="false">VLOOKUP(A17,saisie!B$5:W$44,16,0)</f>
        <v>#N/A</v>
      </c>
      <c r="Q17" s="94" t="e">
        <f aca="false">SUM(O17:P17)</f>
        <v>#N/A</v>
      </c>
      <c r="R17" s="95" t="e">
        <f aca="false">VLOOKUP(A17,saisie!B$5:W$44,18,0)</f>
        <v>#N/A</v>
      </c>
      <c r="S17" s="96" t="e">
        <f aca="false">SUM(G17+L17+Q17)</f>
        <v>#N/A</v>
      </c>
      <c r="T17" s="97" t="e">
        <f aca="false">VLOOKUP(A17,saisie!B$5:W$44,20,0)</f>
        <v>#N/A</v>
      </c>
    </row>
    <row r="18" s="33" customFormat="true" ht="46.5" hidden="false" customHeight="true" outlineLevel="0" collapsed="false">
      <c r="A18" s="91" t="str">
        <f aca="false">IF(INFO!B8&gt;13,14,"")</f>
        <v/>
      </c>
      <c r="B18" s="85" t="e">
        <f aca="false">VLOOKUP(A18,saisie!B$5:W$44,2,0)</f>
        <v>#N/A</v>
      </c>
      <c r="C18" s="92" t="e">
        <f aca="false">VLOOKUP(A18,saisie!B$5:W$44,3,0)</f>
        <v>#N/A</v>
      </c>
      <c r="D18" s="86" t="e">
        <f aca="false">VLOOKUP(A18,saisie!B$5:W$44,4,0)</f>
        <v>#N/A</v>
      </c>
      <c r="E18" s="93" t="e">
        <f aca="false">VLOOKUP(A18,saisie!B$5:W$44,5,0)</f>
        <v>#N/A</v>
      </c>
      <c r="F18" s="93" t="e">
        <f aca="false">VLOOKUP(A18,saisie!B$5:W$44,6,0)</f>
        <v>#N/A</v>
      </c>
      <c r="G18" s="94" t="e">
        <f aca="false">SUM(E18:F18)</f>
        <v>#N/A</v>
      </c>
      <c r="H18" s="95" t="e">
        <f aca="false">VLOOKUP(A18,saisie!B$5:W$44,8,0)</f>
        <v>#N/A</v>
      </c>
      <c r="I18" s="86" t="e">
        <f aca="false">VLOOKUP(A18,saisie!B$5:W$44,9,0)</f>
        <v>#N/A</v>
      </c>
      <c r="J18" s="93" t="e">
        <f aca="false">VLOOKUP(A18,saisie!B$5:W$44,10,0)</f>
        <v>#N/A</v>
      </c>
      <c r="K18" s="93" t="e">
        <f aca="false">VLOOKUP(A18,saisie!B$5:W$44,11,0)</f>
        <v>#N/A</v>
      </c>
      <c r="L18" s="94" t="e">
        <f aca="false">SUM(J18:K18)</f>
        <v>#N/A</v>
      </c>
      <c r="M18" s="95" t="e">
        <f aca="false">VLOOKUP(A18,saisie!B$5:W$44,13,0)</f>
        <v>#N/A</v>
      </c>
      <c r="N18" s="86" t="e">
        <f aca="false">VLOOKUP(A18,saisie!B$5:W$44,14,0)</f>
        <v>#N/A</v>
      </c>
      <c r="O18" s="93" t="e">
        <f aca="false">VLOOKUP(A18,saisie!B$5:W$44,15,0)</f>
        <v>#N/A</v>
      </c>
      <c r="P18" s="93" t="e">
        <f aca="false">VLOOKUP(A18,saisie!B$5:W$44,16,0)</f>
        <v>#N/A</v>
      </c>
      <c r="Q18" s="94" t="e">
        <f aca="false">SUM(O18:P18)</f>
        <v>#N/A</v>
      </c>
      <c r="R18" s="95" t="e">
        <f aca="false">VLOOKUP(A18,saisie!B$5:W$44,18,0)</f>
        <v>#N/A</v>
      </c>
      <c r="S18" s="96" t="e">
        <f aca="false">SUM(G18+L18+Q18)</f>
        <v>#N/A</v>
      </c>
      <c r="T18" s="97" t="e">
        <f aca="false">VLOOKUP(A18,saisie!B$5:W$44,20,0)</f>
        <v>#N/A</v>
      </c>
    </row>
    <row r="19" s="33" customFormat="true" ht="46.5" hidden="false" customHeight="true" outlineLevel="0" collapsed="false">
      <c r="A19" s="91" t="str">
        <f aca="false">IF(INFO!B8&gt;14,15,"")</f>
        <v/>
      </c>
      <c r="B19" s="85" t="e">
        <f aca="false">VLOOKUP(A19,saisie!B$5:W$44,2,0)</f>
        <v>#N/A</v>
      </c>
      <c r="C19" s="92" t="e">
        <f aca="false">VLOOKUP(A19,saisie!B$5:W$44,3,0)</f>
        <v>#N/A</v>
      </c>
      <c r="D19" s="86" t="e">
        <f aca="false">VLOOKUP(A19,saisie!B$5:W$44,4,0)</f>
        <v>#N/A</v>
      </c>
      <c r="E19" s="93" t="e">
        <f aca="false">VLOOKUP(A19,saisie!B$5:W$44,5,0)</f>
        <v>#N/A</v>
      </c>
      <c r="F19" s="93" t="e">
        <f aca="false">VLOOKUP(A19,saisie!B$5:W$44,6,0)</f>
        <v>#N/A</v>
      </c>
      <c r="G19" s="94" t="e">
        <f aca="false">SUM(E19:F19)</f>
        <v>#N/A</v>
      </c>
      <c r="H19" s="95" t="e">
        <f aca="false">VLOOKUP(A19,saisie!B$5:W$44,8,0)</f>
        <v>#N/A</v>
      </c>
      <c r="I19" s="86" t="e">
        <f aca="false">VLOOKUP(A19,saisie!B$5:W$44,9,0)</f>
        <v>#N/A</v>
      </c>
      <c r="J19" s="93" t="e">
        <f aca="false">VLOOKUP(A19,saisie!B$5:W$44,10,0)</f>
        <v>#N/A</v>
      </c>
      <c r="K19" s="93" t="e">
        <f aca="false">VLOOKUP(A19,saisie!B$5:W$44,11,0)</f>
        <v>#N/A</v>
      </c>
      <c r="L19" s="94" t="e">
        <f aca="false">SUM(J19:K19)</f>
        <v>#N/A</v>
      </c>
      <c r="M19" s="95" t="e">
        <f aca="false">VLOOKUP(A19,saisie!B$5:W$44,13,0)</f>
        <v>#N/A</v>
      </c>
      <c r="N19" s="86" t="e">
        <f aca="false">VLOOKUP(A19,saisie!B$5:W$44,14,0)</f>
        <v>#N/A</v>
      </c>
      <c r="O19" s="93" t="e">
        <f aca="false">VLOOKUP(A19,saisie!B$5:W$44,15,0)</f>
        <v>#N/A</v>
      </c>
      <c r="P19" s="93" t="e">
        <f aca="false">VLOOKUP(A19,saisie!B$5:W$44,16,0)</f>
        <v>#N/A</v>
      </c>
      <c r="Q19" s="94" t="e">
        <f aca="false">SUM(O19:P19)</f>
        <v>#N/A</v>
      </c>
      <c r="R19" s="95" t="e">
        <f aca="false">VLOOKUP(A19,saisie!B$5:W$44,18,0)</f>
        <v>#N/A</v>
      </c>
      <c r="S19" s="96" t="e">
        <f aca="false">SUM(G19+L19+Q19)</f>
        <v>#N/A</v>
      </c>
      <c r="T19" s="97" t="e">
        <f aca="false">VLOOKUP(A19,saisie!B$5:W$44,20,0)</f>
        <v>#N/A</v>
      </c>
    </row>
    <row r="20" s="33" customFormat="true" ht="46.5" hidden="false" customHeight="true" outlineLevel="0" collapsed="false">
      <c r="A20" s="91" t="str">
        <f aca="false">IF(INFO!B8&gt;15,16,"")</f>
        <v/>
      </c>
      <c r="B20" s="85" t="e">
        <f aca="false">VLOOKUP(A20,saisie!B$5:W$44,2,0)</f>
        <v>#N/A</v>
      </c>
      <c r="C20" s="92" t="e">
        <f aca="false">VLOOKUP(A20,saisie!B$5:W$44,3,0)</f>
        <v>#N/A</v>
      </c>
      <c r="D20" s="86" t="e">
        <f aca="false">VLOOKUP(A20,saisie!B$5:W$44,4,0)</f>
        <v>#N/A</v>
      </c>
      <c r="E20" s="93" t="e">
        <f aca="false">VLOOKUP(A20,saisie!B$5:W$44,5,0)</f>
        <v>#N/A</v>
      </c>
      <c r="F20" s="93" t="e">
        <f aca="false">VLOOKUP(A20,saisie!B$5:W$44,6,0)</f>
        <v>#N/A</v>
      </c>
      <c r="G20" s="94" t="e">
        <f aca="false">SUM(E20:F20)</f>
        <v>#N/A</v>
      </c>
      <c r="H20" s="95" t="e">
        <f aca="false">VLOOKUP(A20,saisie!B$5:W$44,8,0)</f>
        <v>#N/A</v>
      </c>
      <c r="I20" s="86" t="e">
        <f aca="false">VLOOKUP(A20,saisie!B$5:W$44,9,0)</f>
        <v>#N/A</v>
      </c>
      <c r="J20" s="93" t="e">
        <f aca="false">VLOOKUP(A20,saisie!B$5:W$44,10,0)</f>
        <v>#N/A</v>
      </c>
      <c r="K20" s="93" t="e">
        <f aca="false">VLOOKUP(A20,saisie!B$5:W$44,11,0)</f>
        <v>#N/A</v>
      </c>
      <c r="L20" s="94" t="e">
        <f aca="false">SUM(J20:K20)</f>
        <v>#N/A</v>
      </c>
      <c r="M20" s="95" t="e">
        <f aca="false">VLOOKUP(A20,saisie!B$5:W$44,13,0)</f>
        <v>#N/A</v>
      </c>
      <c r="N20" s="86" t="e">
        <f aca="false">VLOOKUP(A20,saisie!B$5:W$44,14,0)</f>
        <v>#N/A</v>
      </c>
      <c r="O20" s="93" t="e">
        <f aca="false">VLOOKUP(A20,saisie!B$5:W$44,15,0)</f>
        <v>#N/A</v>
      </c>
      <c r="P20" s="93" t="e">
        <f aca="false">VLOOKUP(A20,saisie!B$5:W$44,16,0)</f>
        <v>#N/A</v>
      </c>
      <c r="Q20" s="94" t="e">
        <f aca="false">SUM(O20:P20)</f>
        <v>#N/A</v>
      </c>
      <c r="R20" s="95" t="e">
        <f aca="false">VLOOKUP(A20,saisie!B$5:W$44,18,0)</f>
        <v>#N/A</v>
      </c>
      <c r="S20" s="96" t="e">
        <f aca="false">SUM(G20+L20+Q20)</f>
        <v>#N/A</v>
      </c>
      <c r="T20" s="97" t="e">
        <f aca="false">VLOOKUP(A20,saisie!B$5:W$44,20,0)</f>
        <v>#N/A</v>
      </c>
    </row>
    <row r="21" s="33" customFormat="true" ht="46.5" hidden="false" customHeight="true" outlineLevel="0" collapsed="false">
      <c r="A21" s="91" t="str">
        <f aca="false">IF(INFO!B8&gt;16,17,"")</f>
        <v/>
      </c>
      <c r="B21" s="85" t="e">
        <f aca="false">VLOOKUP(A21,saisie!B$5:W$44,2,0)</f>
        <v>#N/A</v>
      </c>
      <c r="C21" s="92" t="e">
        <f aca="false">VLOOKUP(A21,saisie!B$5:W$44,3,0)</f>
        <v>#N/A</v>
      </c>
      <c r="D21" s="86" t="e">
        <f aca="false">VLOOKUP(A21,saisie!B$5:W$44,4,0)</f>
        <v>#N/A</v>
      </c>
      <c r="E21" s="93" t="e">
        <f aca="false">VLOOKUP(A21,saisie!B$5:W$44,5,0)</f>
        <v>#N/A</v>
      </c>
      <c r="F21" s="93" t="e">
        <f aca="false">VLOOKUP(A21,saisie!B$5:W$44,6,0)</f>
        <v>#N/A</v>
      </c>
      <c r="G21" s="94" t="e">
        <f aca="false">SUM(E21:F21)</f>
        <v>#N/A</v>
      </c>
      <c r="H21" s="95" t="e">
        <f aca="false">VLOOKUP(A21,saisie!B$5:W$44,8,0)</f>
        <v>#N/A</v>
      </c>
      <c r="I21" s="86" t="e">
        <f aca="false">VLOOKUP(A21,saisie!B$5:W$44,9,0)</f>
        <v>#N/A</v>
      </c>
      <c r="J21" s="93" t="e">
        <f aca="false">VLOOKUP(A21,saisie!B$5:W$44,10,0)</f>
        <v>#N/A</v>
      </c>
      <c r="K21" s="93" t="e">
        <f aca="false">VLOOKUP(A21,saisie!B$5:W$44,11,0)</f>
        <v>#N/A</v>
      </c>
      <c r="L21" s="94" t="e">
        <f aca="false">SUM(J21:K21)</f>
        <v>#N/A</v>
      </c>
      <c r="M21" s="95" t="e">
        <f aca="false">VLOOKUP(A21,saisie!B$5:W$44,13,0)</f>
        <v>#N/A</v>
      </c>
      <c r="N21" s="86" t="e">
        <f aca="false">VLOOKUP(A21,saisie!B$5:W$44,14,0)</f>
        <v>#N/A</v>
      </c>
      <c r="O21" s="93" t="e">
        <f aca="false">VLOOKUP(A21,saisie!B$5:W$44,15,0)</f>
        <v>#N/A</v>
      </c>
      <c r="P21" s="93" t="e">
        <f aca="false">VLOOKUP(A21,saisie!B$5:W$44,16,0)</f>
        <v>#N/A</v>
      </c>
      <c r="Q21" s="94" t="e">
        <f aca="false">SUM(O21:P21)</f>
        <v>#N/A</v>
      </c>
      <c r="R21" s="95" t="e">
        <f aca="false">VLOOKUP(A21,saisie!B$5:W$44,18,0)</f>
        <v>#N/A</v>
      </c>
      <c r="S21" s="96" t="e">
        <f aca="false">SUM(G21+L21+Q21)</f>
        <v>#N/A</v>
      </c>
      <c r="T21" s="97" t="e">
        <f aca="false">VLOOKUP(A21,saisie!B$5:W$44,20,0)</f>
        <v>#N/A</v>
      </c>
    </row>
    <row r="22" s="33" customFormat="true" ht="46.5" hidden="false" customHeight="true" outlineLevel="0" collapsed="false">
      <c r="A22" s="91" t="str">
        <f aca="false">IF(INFO!B8&gt;17,18,"")</f>
        <v/>
      </c>
      <c r="B22" s="85" t="e">
        <f aca="false">VLOOKUP(A22,saisie!B$5:W$44,2,0)</f>
        <v>#N/A</v>
      </c>
      <c r="C22" s="92" t="e">
        <f aca="false">VLOOKUP(A22,saisie!B$5:W$44,3,0)</f>
        <v>#N/A</v>
      </c>
      <c r="D22" s="86" t="e">
        <f aca="false">VLOOKUP(A22,saisie!B$5:W$44,4,0)</f>
        <v>#N/A</v>
      </c>
      <c r="E22" s="93" t="e">
        <f aca="false">VLOOKUP(A22,saisie!B$5:W$44,5,0)</f>
        <v>#N/A</v>
      </c>
      <c r="F22" s="93" t="e">
        <f aca="false">VLOOKUP(A22,saisie!B$5:W$44,6,0)</f>
        <v>#N/A</v>
      </c>
      <c r="G22" s="94" t="e">
        <f aca="false">SUM(E22:F22)</f>
        <v>#N/A</v>
      </c>
      <c r="H22" s="95" t="e">
        <f aca="false">VLOOKUP(A22,saisie!B$5:W$44,8,0)</f>
        <v>#N/A</v>
      </c>
      <c r="I22" s="86" t="e">
        <f aca="false">VLOOKUP(A22,saisie!B$5:W$44,9,0)</f>
        <v>#N/A</v>
      </c>
      <c r="J22" s="93" t="e">
        <f aca="false">VLOOKUP(A22,saisie!B$5:W$44,10,0)</f>
        <v>#N/A</v>
      </c>
      <c r="K22" s="93" t="e">
        <f aca="false">VLOOKUP(A22,saisie!B$5:W$44,11,0)</f>
        <v>#N/A</v>
      </c>
      <c r="L22" s="94" t="e">
        <f aca="false">SUM(J22:K22)</f>
        <v>#N/A</v>
      </c>
      <c r="M22" s="95" t="e">
        <f aca="false">VLOOKUP(A22,saisie!B$5:W$44,13,0)</f>
        <v>#N/A</v>
      </c>
      <c r="N22" s="86" t="e">
        <f aca="false">VLOOKUP(A22,saisie!B$5:W$44,14,0)</f>
        <v>#N/A</v>
      </c>
      <c r="O22" s="93" t="e">
        <f aca="false">VLOOKUP(A22,saisie!B$5:W$44,15,0)</f>
        <v>#N/A</v>
      </c>
      <c r="P22" s="93" t="e">
        <f aca="false">VLOOKUP(A22,saisie!B$5:W$44,16,0)</f>
        <v>#N/A</v>
      </c>
      <c r="Q22" s="94" t="e">
        <f aca="false">SUM(O22:P22)</f>
        <v>#N/A</v>
      </c>
      <c r="R22" s="95" t="e">
        <f aca="false">VLOOKUP(A22,saisie!B$5:W$44,18,0)</f>
        <v>#N/A</v>
      </c>
      <c r="S22" s="96" t="e">
        <f aca="false">SUM(G22+L22+Q22)</f>
        <v>#N/A</v>
      </c>
      <c r="T22" s="97" t="e">
        <f aca="false">VLOOKUP(A22,saisie!B$5:W$44,20,0)</f>
        <v>#N/A</v>
      </c>
    </row>
    <row r="23" s="33" customFormat="true" ht="46.5" hidden="false" customHeight="true" outlineLevel="0" collapsed="false">
      <c r="A23" s="91" t="str">
        <f aca="false">IF(INFO!B8&gt;18,19,"")</f>
        <v/>
      </c>
      <c r="B23" s="85" t="e">
        <f aca="false">VLOOKUP(A23,saisie!B$5:W$44,2,0)</f>
        <v>#N/A</v>
      </c>
      <c r="C23" s="92" t="e">
        <f aca="false">VLOOKUP(A23,saisie!B$5:W$44,3,0)</f>
        <v>#N/A</v>
      </c>
      <c r="D23" s="86" t="e">
        <f aca="false">VLOOKUP(A23,saisie!B$5:W$44,4,0)</f>
        <v>#N/A</v>
      </c>
      <c r="E23" s="93" t="e">
        <f aca="false">VLOOKUP(A23,saisie!B$5:W$44,5,0)</f>
        <v>#N/A</v>
      </c>
      <c r="F23" s="93" t="e">
        <f aca="false">VLOOKUP(A23,saisie!B$5:W$44,6,0)</f>
        <v>#N/A</v>
      </c>
      <c r="G23" s="94" t="e">
        <f aca="false">SUM(E23:F23)</f>
        <v>#N/A</v>
      </c>
      <c r="H23" s="95" t="e">
        <f aca="false">VLOOKUP(A23,saisie!B$5:W$44,8,0)</f>
        <v>#N/A</v>
      </c>
      <c r="I23" s="86" t="e">
        <f aca="false">VLOOKUP(A23,saisie!B$5:W$44,9,0)</f>
        <v>#N/A</v>
      </c>
      <c r="J23" s="93" t="e">
        <f aca="false">VLOOKUP(A23,saisie!B$5:W$44,10,0)</f>
        <v>#N/A</v>
      </c>
      <c r="K23" s="93" t="e">
        <f aca="false">VLOOKUP(A23,saisie!B$5:W$44,11,0)</f>
        <v>#N/A</v>
      </c>
      <c r="L23" s="94" t="e">
        <f aca="false">SUM(J23:K23)</f>
        <v>#N/A</v>
      </c>
      <c r="M23" s="95" t="e">
        <f aca="false">VLOOKUP(A23,saisie!B$5:W$44,13,0)</f>
        <v>#N/A</v>
      </c>
      <c r="N23" s="86" t="e">
        <f aca="false">VLOOKUP(A23,saisie!B$5:W$44,14,0)</f>
        <v>#N/A</v>
      </c>
      <c r="O23" s="93" t="e">
        <f aca="false">VLOOKUP(A23,saisie!B$5:W$44,15,0)</f>
        <v>#N/A</v>
      </c>
      <c r="P23" s="93" t="e">
        <f aca="false">VLOOKUP(A23,saisie!B$5:W$44,16,0)</f>
        <v>#N/A</v>
      </c>
      <c r="Q23" s="94" t="e">
        <f aca="false">SUM(O23:P23)</f>
        <v>#N/A</v>
      </c>
      <c r="R23" s="95" t="e">
        <f aca="false">VLOOKUP(A23,saisie!B$5:W$44,18,0)</f>
        <v>#N/A</v>
      </c>
      <c r="S23" s="96" t="e">
        <f aca="false">SUM(G23+L23+Q23)</f>
        <v>#N/A</v>
      </c>
      <c r="T23" s="97" t="e">
        <f aca="false">VLOOKUP(A23,saisie!B$5:W$44,20,0)</f>
        <v>#N/A</v>
      </c>
    </row>
    <row r="24" s="33" customFormat="true" ht="46.5" hidden="false" customHeight="true" outlineLevel="0" collapsed="false">
      <c r="A24" s="91" t="str">
        <f aca="false">IF(INFO!B8&gt;19,20,"")</f>
        <v/>
      </c>
      <c r="B24" s="85" t="e">
        <f aca="false">VLOOKUP(A24,saisie!B$5:W$44,2,0)</f>
        <v>#N/A</v>
      </c>
      <c r="C24" s="92" t="e">
        <f aca="false">VLOOKUP(A24,saisie!B$5:W$44,3,0)</f>
        <v>#N/A</v>
      </c>
      <c r="D24" s="86" t="e">
        <f aca="false">VLOOKUP(A24,saisie!B$5:W$44,4,0)</f>
        <v>#N/A</v>
      </c>
      <c r="E24" s="93" t="e">
        <f aca="false">VLOOKUP(A24,saisie!B$5:W$44,5,0)</f>
        <v>#N/A</v>
      </c>
      <c r="F24" s="93" t="e">
        <f aca="false">VLOOKUP(A24,saisie!B$5:W$44,6,0)</f>
        <v>#N/A</v>
      </c>
      <c r="G24" s="94" t="e">
        <f aca="false">SUM(E24:F24)</f>
        <v>#N/A</v>
      </c>
      <c r="H24" s="95" t="e">
        <f aca="false">VLOOKUP(A24,saisie!B$5:W$44,8,0)</f>
        <v>#N/A</v>
      </c>
      <c r="I24" s="86" t="e">
        <f aca="false">VLOOKUP(A24,saisie!B$5:W$44,9,0)</f>
        <v>#N/A</v>
      </c>
      <c r="J24" s="93" t="e">
        <f aca="false">VLOOKUP(A24,saisie!B$5:W$44,10,0)</f>
        <v>#N/A</v>
      </c>
      <c r="K24" s="93" t="e">
        <f aca="false">VLOOKUP(A24,saisie!B$5:W$44,11,0)</f>
        <v>#N/A</v>
      </c>
      <c r="L24" s="94" t="e">
        <f aca="false">SUM(J24:K24)</f>
        <v>#N/A</v>
      </c>
      <c r="M24" s="95" t="e">
        <f aca="false">VLOOKUP(A24,saisie!B$5:W$44,13,0)</f>
        <v>#N/A</v>
      </c>
      <c r="N24" s="86" t="e">
        <f aca="false">VLOOKUP(A24,saisie!B$5:W$44,14,0)</f>
        <v>#N/A</v>
      </c>
      <c r="O24" s="93" t="e">
        <f aca="false">VLOOKUP(A24,saisie!B$5:W$44,15,0)</f>
        <v>#N/A</v>
      </c>
      <c r="P24" s="93" t="e">
        <f aca="false">VLOOKUP(A24,saisie!B$5:W$44,16,0)</f>
        <v>#N/A</v>
      </c>
      <c r="Q24" s="94" t="e">
        <f aca="false">SUM(O24:P24)</f>
        <v>#N/A</v>
      </c>
      <c r="R24" s="95" t="e">
        <f aca="false">VLOOKUP(A24,saisie!B$5:W$44,18,0)</f>
        <v>#N/A</v>
      </c>
      <c r="S24" s="96" t="e">
        <f aca="false">SUM(G24+L24+Q24)</f>
        <v>#N/A</v>
      </c>
      <c r="T24" s="97" t="e">
        <f aca="false">VLOOKUP(A24,saisie!B$5:W$44,20,0)</f>
        <v>#N/A</v>
      </c>
    </row>
    <row r="25" s="33" customFormat="true" ht="46.5" hidden="false" customHeight="true" outlineLevel="0" collapsed="false">
      <c r="A25" s="91" t="str">
        <f aca="false">IF(INFO!B8&gt;20,21,"")</f>
        <v/>
      </c>
      <c r="B25" s="85" t="e">
        <f aca="false">VLOOKUP(A25,saisie!B$5:W$44,2,0)</f>
        <v>#N/A</v>
      </c>
      <c r="C25" s="92" t="e">
        <f aca="false">VLOOKUP(A25,saisie!B$5:W$44,3,0)</f>
        <v>#N/A</v>
      </c>
      <c r="D25" s="86" t="e">
        <f aca="false">VLOOKUP(A25,saisie!B$5:W$44,4,0)</f>
        <v>#N/A</v>
      </c>
      <c r="E25" s="93" t="e">
        <f aca="false">VLOOKUP(A25,saisie!B$5:W$44,5,0)</f>
        <v>#N/A</v>
      </c>
      <c r="F25" s="93" t="e">
        <f aca="false">VLOOKUP(A25,saisie!B$5:W$44,6,0)</f>
        <v>#N/A</v>
      </c>
      <c r="G25" s="94" t="e">
        <f aca="false">SUM(E25:F25)</f>
        <v>#N/A</v>
      </c>
      <c r="H25" s="95" t="e">
        <f aca="false">VLOOKUP(A25,saisie!B$5:W$44,8,0)</f>
        <v>#N/A</v>
      </c>
      <c r="I25" s="86" t="e">
        <f aca="false">VLOOKUP(A25,saisie!B$5:W$44,9,0)</f>
        <v>#N/A</v>
      </c>
      <c r="J25" s="93" t="e">
        <f aca="false">VLOOKUP(A25,saisie!B$5:W$44,10,0)</f>
        <v>#N/A</v>
      </c>
      <c r="K25" s="93" t="e">
        <f aca="false">VLOOKUP(A25,saisie!B$5:W$44,11,0)</f>
        <v>#N/A</v>
      </c>
      <c r="L25" s="94" t="e">
        <f aca="false">SUM(J25:K25)</f>
        <v>#N/A</v>
      </c>
      <c r="M25" s="95" t="e">
        <f aca="false">VLOOKUP(A25,saisie!B$5:W$44,13,0)</f>
        <v>#N/A</v>
      </c>
      <c r="N25" s="86" t="e">
        <f aca="false">VLOOKUP(A25,saisie!B$5:W$44,14,0)</f>
        <v>#N/A</v>
      </c>
      <c r="O25" s="93" t="e">
        <f aca="false">VLOOKUP(A25,saisie!B$5:W$44,15,0)</f>
        <v>#N/A</v>
      </c>
      <c r="P25" s="93" t="e">
        <f aca="false">VLOOKUP(A25,saisie!B$5:W$44,16,0)</f>
        <v>#N/A</v>
      </c>
      <c r="Q25" s="94" t="e">
        <f aca="false">SUM(O25:P25)</f>
        <v>#N/A</v>
      </c>
      <c r="R25" s="95" t="e">
        <f aca="false">VLOOKUP(A25,saisie!B$5:W$44,18,0)</f>
        <v>#N/A</v>
      </c>
      <c r="S25" s="96" t="e">
        <f aca="false">SUM(G25+L25+Q25)</f>
        <v>#N/A</v>
      </c>
      <c r="T25" s="97" t="e">
        <f aca="false">VLOOKUP(A25,saisie!B$5:W$44,20,0)</f>
        <v>#N/A</v>
      </c>
    </row>
    <row r="26" s="33" customFormat="true" ht="46.5" hidden="false" customHeight="true" outlineLevel="0" collapsed="false">
      <c r="A26" s="91" t="str">
        <f aca="false">IF(INFO!B8&gt;21,22,"")</f>
        <v/>
      </c>
      <c r="B26" s="85" t="e">
        <f aca="false">VLOOKUP(A26,saisie!B$5:W$44,2,0)</f>
        <v>#N/A</v>
      </c>
      <c r="C26" s="92" t="e">
        <f aca="false">VLOOKUP(A26,saisie!B$5:W$44,3,0)</f>
        <v>#N/A</v>
      </c>
      <c r="D26" s="86" t="e">
        <f aca="false">VLOOKUP(A26,saisie!B$5:W$44,4,0)</f>
        <v>#N/A</v>
      </c>
      <c r="E26" s="93" t="e">
        <f aca="false">VLOOKUP(A26,saisie!B$5:W$44,5,0)</f>
        <v>#N/A</v>
      </c>
      <c r="F26" s="93" t="e">
        <f aca="false">VLOOKUP(A26,saisie!B$5:W$44,6,0)</f>
        <v>#N/A</v>
      </c>
      <c r="G26" s="94" t="e">
        <f aca="false">SUM(E26:F26)</f>
        <v>#N/A</v>
      </c>
      <c r="H26" s="95" t="e">
        <f aca="false">VLOOKUP(A26,saisie!B$5:W$44,8,0)</f>
        <v>#N/A</v>
      </c>
      <c r="I26" s="86" t="e">
        <f aca="false">VLOOKUP(A26,saisie!B$5:W$44,9,0)</f>
        <v>#N/A</v>
      </c>
      <c r="J26" s="93" t="e">
        <f aca="false">VLOOKUP(A26,saisie!B$5:W$44,10,0)</f>
        <v>#N/A</v>
      </c>
      <c r="K26" s="93" t="e">
        <f aca="false">VLOOKUP(A26,saisie!B$5:W$44,11,0)</f>
        <v>#N/A</v>
      </c>
      <c r="L26" s="94" t="e">
        <f aca="false">SUM(J26:K26)</f>
        <v>#N/A</v>
      </c>
      <c r="M26" s="95" t="e">
        <f aca="false">VLOOKUP(A26,saisie!B$5:W$44,13,0)</f>
        <v>#N/A</v>
      </c>
      <c r="N26" s="86" t="e">
        <f aca="false">VLOOKUP(A26,saisie!B$5:W$44,14,0)</f>
        <v>#N/A</v>
      </c>
      <c r="O26" s="93" t="e">
        <f aca="false">VLOOKUP(A26,saisie!B$5:W$44,15,0)</f>
        <v>#N/A</v>
      </c>
      <c r="P26" s="93" t="e">
        <f aca="false">VLOOKUP(A26,saisie!B$5:W$44,16,0)</f>
        <v>#N/A</v>
      </c>
      <c r="Q26" s="94" t="e">
        <f aca="false">SUM(O26:P26)</f>
        <v>#N/A</v>
      </c>
      <c r="R26" s="95" t="e">
        <f aca="false">VLOOKUP(A26,saisie!B$5:W$44,18,0)</f>
        <v>#N/A</v>
      </c>
      <c r="S26" s="96" t="e">
        <f aca="false">SUM(G26+L26+Q26)</f>
        <v>#N/A</v>
      </c>
      <c r="T26" s="97" t="e">
        <f aca="false">VLOOKUP(A26,saisie!B$5:W$44,20,0)</f>
        <v>#N/A</v>
      </c>
    </row>
    <row r="27" s="33" customFormat="true" ht="46.5" hidden="false" customHeight="true" outlineLevel="0" collapsed="false">
      <c r="A27" s="91" t="str">
        <f aca="false">IF(INFO!B8&gt;22,23,"")</f>
        <v/>
      </c>
      <c r="B27" s="85" t="e">
        <f aca="false">VLOOKUP(A27,saisie!B$5:W$44,2,0)</f>
        <v>#N/A</v>
      </c>
      <c r="C27" s="92" t="e">
        <f aca="false">VLOOKUP(A27,saisie!B$5:W$44,3,0)</f>
        <v>#N/A</v>
      </c>
      <c r="D27" s="86" t="e">
        <f aca="false">VLOOKUP(A27,saisie!B$5:W$44,4,0)</f>
        <v>#N/A</v>
      </c>
      <c r="E27" s="93" t="e">
        <f aca="false">VLOOKUP(A27,saisie!B$5:W$44,5,0)</f>
        <v>#N/A</v>
      </c>
      <c r="F27" s="93" t="e">
        <f aca="false">VLOOKUP(A27,saisie!B$5:W$44,6,0)</f>
        <v>#N/A</v>
      </c>
      <c r="G27" s="94" t="e">
        <f aca="false">SUM(E27:F27)</f>
        <v>#N/A</v>
      </c>
      <c r="H27" s="95" t="e">
        <f aca="false">VLOOKUP(A27,saisie!B$5:W$44,8,0)</f>
        <v>#N/A</v>
      </c>
      <c r="I27" s="86" t="e">
        <f aca="false">VLOOKUP(A27,saisie!B$5:W$44,9,0)</f>
        <v>#N/A</v>
      </c>
      <c r="J27" s="93" t="e">
        <f aca="false">VLOOKUP(A27,saisie!B$5:W$44,10,0)</f>
        <v>#N/A</v>
      </c>
      <c r="K27" s="93" t="e">
        <f aca="false">VLOOKUP(A27,saisie!B$5:W$44,11,0)</f>
        <v>#N/A</v>
      </c>
      <c r="L27" s="94" t="e">
        <f aca="false">SUM(J27:K27)</f>
        <v>#N/A</v>
      </c>
      <c r="M27" s="95" t="e">
        <f aca="false">VLOOKUP(A27,saisie!B$5:W$44,13,0)</f>
        <v>#N/A</v>
      </c>
      <c r="N27" s="86" t="e">
        <f aca="false">VLOOKUP(A27,saisie!B$5:W$44,14,0)</f>
        <v>#N/A</v>
      </c>
      <c r="O27" s="93" t="e">
        <f aca="false">VLOOKUP(A27,saisie!B$5:W$44,15,0)</f>
        <v>#N/A</v>
      </c>
      <c r="P27" s="93" t="e">
        <f aca="false">VLOOKUP(A27,saisie!B$5:W$44,16,0)</f>
        <v>#N/A</v>
      </c>
      <c r="Q27" s="94" t="e">
        <f aca="false">SUM(O27:P27)</f>
        <v>#N/A</v>
      </c>
      <c r="R27" s="95" t="e">
        <f aca="false">VLOOKUP(A27,saisie!B$5:W$44,18,0)</f>
        <v>#N/A</v>
      </c>
      <c r="S27" s="96" t="e">
        <f aca="false">SUM(G27+L27+Q27)</f>
        <v>#N/A</v>
      </c>
      <c r="T27" s="97" t="e">
        <f aca="false">VLOOKUP(A27,saisie!B$5:W$44,20,0)</f>
        <v>#N/A</v>
      </c>
    </row>
    <row r="28" s="33" customFormat="true" ht="46.5" hidden="false" customHeight="true" outlineLevel="0" collapsed="false">
      <c r="A28" s="91" t="str">
        <f aca="false">IF(INFO!B8&gt;23,24,"")</f>
        <v/>
      </c>
      <c r="B28" s="85" t="e">
        <f aca="false">VLOOKUP(A28,saisie!B$5:W$44,2,0)</f>
        <v>#N/A</v>
      </c>
      <c r="C28" s="92" t="e">
        <f aca="false">VLOOKUP(A28,saisie!B$5:W$44,3,0)</f>
        <v>#N/A</v>
      </c>
      <c r="D28" s="86" t="e">
        <f aca="false">VLOOKUP(A28,saisie!B$5:W$44,4,0)</f>
        <v>#N/A</v>
      </c>
      <c r="E28" s="93" t="e">
        <f aca="false">VLOOKUP(A28,saisie!B$5:W$44,5,0)</f>
        <v>#N/A</v>
      </c>
      <c r="F28" s="93" t="e">
        <f aca="false">VLOOKUP(A28,saisie!B$5:W$44,6,0)</f>
        <v>#N/A</v>
      </c>
      <c r="G28" s="94" t="e">
        <f aca="false">SUM(E28:F28)</f>
        <v>#N/A</v>
      </c>
      <c r="H28" s="95" t="e">
        <f aca="false">VLOOKUP(A28,saisie!B$5:W$44,8,0)</f>
        <v>#N/A</v>
      </c>
      <c r="I28" s="86" t="e">
        <f aca="false">VLOOKUP(A28,saisie!B$5:W$44,9,0)</f>
        <v>#N/A</v>
      </c>
      <c r="J28" s="93" t="e">
        <f aca="false">VLOOKUP(A28,saisie!B$5:W$44,10,0)</f>
        <v>#N/A</v>
      </c>
      <c r="K28" s="93" t="e">
        <f aca="false">VLOOKUP(A28,saisie!B$5:W$44,11,0)</f>
        <v>#N/A</v>
      </c>
      <c r="L28" s="94" t="e">
        <f aca="false">SUM(J28:K28)</f>
        <v>#N/A</v>
      </c>
      <c r="M28" s="95" t="e">
        <f aca="false">VLOOKUP(A28,saisie!B$5:W$44,13,0)</f>
        <v>#N/A</v>
      </c>
      <c r="N28" s="86" t="e">
        <f aca="false">VLOOKUP(A28,saisie!B$5:W$44,14,0)</f>
        <v>#N/A</v>
      </c>
      <c r="O28" s="93" t="e">
        <f aca="false">VLOOKUP(A28,saisie!B$5:W$44,15,0)</f>
        <v>#N/A</v>
      </c>
      <c r="P28" s="93" t="e">
        <f aca="false">VLOOKUP(A28,saisie!B$5:W$44,16,0)</f>
        <v>#N/A</v>
      </c>
      <c r="Q28" s="94" t="e">
        <f aca="false">SUM(O28:P28)</f>
        <v>#N/A</v>
      </c>
      <c r="R28" s="95" t="e">
        <f aca="false">VLOOKUP(A28,saisie!B$5:W$44,18,0)</f>
        <v>#N/A</v>
      </c>
      <c r="S28" s="96" t="e">
        <f aca="false">SUM(G28+L28+Q28)</f>
        <v>#N/A</v>
      </c>
      <c r="T28" s="97" t="e">
        <f aca="false">VLOOKUP(A28,saisie!B$5:W$44,20,0)</f>
        <v>#N/A</v>
      </c>
    </row>
    <row r="29" s="33" customFormat="true" ht="46.5" hidden="false" customHeight="true" outlineLevel="0" collapsed="false">
      <c r="A29" s="91" t="str">
        <f aca="false">IF(INFO!B8&gt;24,25,"")</f>
        <v/>
      </c>
      <c r="B29" s="85" t="e">
        <f aca="false">VLOOKUP(A29,saisie!B$5:W$44,2,0)</f>
        <v>#N/A</v>
      </c>
      <c r="C29" s="92" t="e">
        <f aca="false">VLOOKUP(A29,saisie!B$5:W$44,3,0)</f>
        <v>#N/A</v>
      </c>
      <c r="D29" s="86" t="e">
        <f aca="false">VLOOKUP(A29,saisie!B$5:W$44,4,0)</f>
        <v>#N/A</v>
      </c>
      <c r="E29" s="93" t="e">
        <f aca="false">VLOOKUP(A29,saisie!B$5:W$44,5,0)</f>
        <v>#N/A</v>
      </c>
      <c r="F29" s="93" t="e">
        <f aca="false">VLOOKUP(A29,saisie!B$5:W$44,6,0)</f>
        <v>#N/A</v>
      </c>
      <c r="G29" s="94" t="e">
        <f aca="false">SUM(E29:F29)</f>
        <v>#N/A</v>
      </c>
      <c r="H29" s="95" t="e">
        <f aca="false">VLOOKUP(A29,saisie!B$5:W$44,8,0)</f>
        <v>#N/A</v>
      </c>
      <c r="I29" s="86" t="e">
        <f aca="false">VLOOKUP(A29,saisie!B$5:W$44,9,0)</f>
        <v>#N/A</v>
      </c>
      <c r="J29" s="93" t="e">
        <f aca="false">VLOOKUP(A29,saisie!B$5:W$44,10,0)</f>
        <v>#N/A</v>
      </c>
      <c r="K29" s="93" t="e">
        <f aca="false">VLOOKUP(A29,saisie!B$5:W$44,11,0)</f>
        <v>#N/A</v>
      </c>
      <c r="L29" s="94" t="e">
        <f aca="false">SUM(J29:K29)</f>
        <v>#N/A</v>
      </c>
      <c r="M29" s="95" t="e">
        <f aca="false">VLOOKUP(A29,saisie!B$5:W$44,13,0)</f>
        <v>#N/A</v>
      </c>
      <c r="N29" s="86" t="e">
        <f aca="false">VLOOKUP(A29,saisie!B$5:W$44,14,0)</f>
        <v>#N/A</v>
      </c>
      <c r="O29" s="93" t="e">
        <f aca="false">VLOOKUP(A29,saisie!B$5:W$44,15,0)</f>
        <v>#N/A</v>
      </c>
      <c r="P29" s="93" t="e">
        <f aca="false">VLOOKUP(A29,saisie!B$5:W$44,16,0)</f>
        <v>#N/A</v>
      </c>
      <c r="Q29" s="94" t="e">
        <f aca="false">SUM(O29:P29)</f>
        <v>#N/A</v>
      </c>
      <c r="R29" s="95" t="e">
        <f aca="false">VLOOKUP(A29,saisie!B$5:W$44,18,0)</f>
        <v>#N/A</v>
      </c>
      <c r="S29" s="96" t="e">
        <f aca="false">SUM(G29+L29+Q29)</f>
        <v>#N/A</v>
      </c>
      <c r="T29" s="97" t="e">
        <f aca="false">VLOOKUP(A29,saisie!B$5:W$44,20,0)</f>
        <v>#N/A</v>
      </c>
    </row>
    <row r="30" s="33" customFormat="true" ht="46.5" hidden="false" customHeight="true" outlineLevel="0" collapsed="false">
      <c r="A30" s="91" t="str">
        <f aca="false">IF(INFO!B8&gt;25,26,"")</f>
        <v/>
      </c>
      <c r="B30" s="85" t="e">
        <f aca="false">VLOOKUP(A30,saisie!B$5:W$44,2,0)</f>
        <v>#N/A</v>
      </c>
      <c r="C30" s="92" t="e">
        <f aca="false">VLOOKUP(A30,saisie!B$5:W$44,3,0)</f>
        <v>#N/A</v>
      </c>
      <c r="D30" s="86" t="e">
        <f aca="false">VLOOKUP(A30,saisie!B$5:W$44,4,0)</f>
        <v>#N/A</v>
      </c>
      <c r="E30" s="93" t="e">
        <f aca="false">VLOOKUP(A30,saisie!B$5:W$44,5,0)</f>
        <v>#N/A</v>
      </c>
      <c r="F30" s="93" t="e">
        <f aca="false">VLOOKUP(A30,saisie!B$5:W$44,6,0)</f>
        <v>#N/A</v>
      </c>
      <c r="G30" s="94" t="e">
        <f aca="false">SUM(E30:F30)</f>
        <v>#N/A</v>
      </c>
      <c r="H30" s="95" t="e">
        <f aca="false">VLOOKUP(A30,saisie!B$5:W$44,8,0)</f>
        <v>#N/A</v>
      </c>
      <c r="I30" s="86" t="e">
        <f aca="false">VLOOKUP(A30,saisie!B$5:W$44,9,0)</f>
        <v>#N/A</v>
      </c>
      <c r="J30" s="93" t="e">
        <f aca="false">VLOOKUP(A30,saisie!B$5:W$44,10,0)</f>
        <v>#N/A</v>
      </c>
      <c r="K30" s="93" t="e">
        <f aca="false">VLOOKUP(A30,saisie!B$5:W$44,11,0)</f>
        <v>#N/A</v>
      </c>
      <c r="L30" s="94" t="e">
        <f aca="false">SUM(J30:K30)</f>
        <v>#N/A</v>
      </c>
      <c r="M30" s="95" t="e">
        <f aca="false">VLOOKUP(A30,saisie!B$5:W$44,13,0)</f>
        <v>#N/A</v>
      </c>
      <c r="N30" s="86" t="e">
        <f aca="false">VLOOKUP(A30,saisie!B$5:W$44,14,0)</f>
        <v>#N/A</v>
      </c>
      <c r="O30" s="93" t="e">
        <f aca="false">VLOOKUP(A30,saisie!B$5:W$44,15,0)</f>
        <v>#N/A</v>
      </c>
      <c r="P30" s="93" t="e">
        <f aca="false">VLOOKUP(A30,saisie!B$5:W$44,16,0)</f>
        <v>#N/A</v>
      </c>
      <c r="Q30" s="94" t="e">
        <f aca="false">SUM(O30:P30)</f>
        <v>#N/A</v>
      </c>
      <c r="R30" s="95" t="e">
        <f aca="false">VLOOKUP(A30,saisie!B$5:W$44,18,0)</f>
        <v>#N/A</v>
      </c>
      <c r="S30" s="96" t="e">
        <f aca="false">SUM(G30+L30+Q30)</f>
        <v>#N/A</v>
      </c>
      <c r="T30" s="97" t="e">
        <f aca="false">VLOOKUP(A30,saisie!B$5:W$44,20,0)</f>
        <v>#N/A</v>
      </c>
    </row>
    <row r="31" s="33" customFormat="true" ht="46.5" hidden="false" customHeight="true" outlineLevel="0" collapsed="false">
      <c r="A31" s="91" t="str">
        <f aca="false">IF(INFO!B8&gt;26,27,"")</f>
        <v/>
      </c>
      <c r="B31" s="85" t="e">
        <f aca="false">VLOOKUP(A31,saisie!B$5:W$44,2,0)</f>
        <v>#N/A</v>
      </c>
      <c r="C31" s="92" t="e">
        <f aca="false">VLOOKUP(A31,saisie!B$5:W$44,3,0)</f>
        <v>#N/A</v>
      </c>
      <c r="D31" s="86" t="e">
        <f aca="false">VLOOKUP(A31,saisie!B$5:W$44,4,0)</f>
        <v>#N/A</v>
      </c>
      <c r="E31" s="93" t="e">
        <f aca="false">VLOOKUP(A31,saisie!B$5:W$44,5,0)</f>
        <v>#N/A</v>
      </c>
      <c r="F31" s="93" t="e">
        <f aca="false">VLOOKUP(A31,saisie!B$5:W$44,6,0)</f>
        <v>#N/A</v>
      </c>
      <c r="G31" s="94" t="e">
        <f aca="false">SUM(E31:F31)</f>
        <v>#N/A</v>
      </c>
      <c r="H31" s="95" t="e">
        <f aca="false">VLOOKUP(A31,saisie!B$5:W$44,8,0)</f>
        <v>#N/A</v>
      </c>
      <c r="I31" s="86" t="e">
        <f aca="false">VLOOKUP(A31,saisie!B$5:W$44,9,0)</f>
        <v>#N/A</v>
      </c>
      <c r="J31" s="93" t="e">
        <f aca="false">VLOOKUP(A31,saisie!B$5:W$44,10,0)</f>
        <v>#N/A</v>
      </c>
      <c r="K31" s="93" t="e">
        <f aca="false">VLOOKUP(A31,saisie!B$5:W$44,11,0)</f>
        <v>#N/A</v>
      </c>
      <c r="L31" s="94" t="e">
        <f aca="false">SUM(J31:K31)</f>
        <v>#N/A</v>
      </c>
      <c r="M31" s="95" t="e">
        <f aca="false">VLOOKUP(A31,saisie!B$5:W$44,13,0)</f>
        <v>#N/A</v>
      </c>
      <c r="N31" s="86" t="e">
        <f aca="false">VLOOKUP(A31,saisie!B$5:W$44,14,0)</f>
        <v>#N/A</v>
      </c>
      <c r="O31" s="93" t="e">
        <f aca="false">VLOOKUP(A31,saisie!B$5:W$44,15,0)</f>
        <v>#N/A</v>
      </c>
      <c r="P31" s="93" t="e">
        <f aca="false">VLOOKUP(A31,saisie!B$5:W$44,16,0)</f>
        <v>#N/A</v>
      </c>
      <c r="Q31" s="94" t="e">
        <f aca="false">SUM(O31:P31)</f>
        <v>#N/A</v>
      </c>
      <c r="R31" s="95" t="e">
        <f aca="false">VLOOKUP(A31,saisie!B$5:W$44,18,0)</f>
        <v>#N/A</v>
      </c>
      <c r="S31" s="96" t="e">
        <f aca="false">SUM(G31+L31+Q31)</f>
        <v>#N/A</v>
      </c>
      <c r="T31" s="97" t="e">
        <f aca="false">VLOOKUP(A31,saisie!B$5:W$44,20,0)</f>
        <v>#N/A</v>
      </c>
    </row>
    <row r="32" s="33" customFormat="true" ht="46.5" hidden="false" customHeight="true" outlineLevel="0" collapsed="false">
      <c r="A32" s="91" t="str">
        <f aca="false">IF(INFO!B8&gt;27,28,"")</f>
        <v/>
      </c>
      <c r="B32" s="85" t="e">
        <f aca="false">VLOOKUP(A32,saisie!B$5:W$44,2,0)</f>
        <v>#N/A</v>
      </c>
      <c r="C32" s="92" t="e">
        <f aca="false">VLOOKUP(A32,saisie!B$5:W$44,3,0)</f>
        <v>#N/A</v>
      </c>
      <c r="D32" s="86" t="e">
        <f aca="false">VLOOKUP(A32,saisie!B$5:W$44,4,0)</f>
        <v>#N/A</v>
      </c>
      <c r="E32" s="93" t="e">
        <f aca="false">VLOOKUP(A32,saisie!B$5:W$44,5,0)</f>
        <v>#N/A</v>
      </c>
      <c r="F32" s="93" t="e">
        <f aca="false">VLOOKUP(A32,saisie!B$5:W$44,6,0)</f>
        <v>#N/A</v>
      </c>
      <c r="G32" s="94" t="e">
        <f aca="false">SUM(E32:F32)</f>
        <v>#N/A</v>
      </c>
      <c r="H32" s="95" t="e">
        <f aca="false">VLOOKUP(A32,saisie!B$5:W$44,8,0)</f>
        <v>#N/A</v>
      </c>
      <c r="I32" s="86" t="e">
        <f aca="false">VLOOKUP(A32,saisie!B$5:W$44,9,0)</f>
        <v>#N/A</v>
      </c>
      <c r="J32" s="93" t="e">
        <f aca="false">VLOOKUP(A32,saisie!B$5:W$44,10,0)</f>
        <v>#N/A</v>
      </c>
      <c r="K32" s="93" t="e">
        <f aca="false">VLOOKUP(A32,saisie!B$5:W$44,11,0)</f>
        <v>#N/A</v>
      </c>
      <c r="L32" s="94" t="e">
        <f aca="false">SUM(J32:K32)</f>
        <v>#N/A</v>
      </c>
      <c r="M32" s="95" t="e">
        <f aca="false">VLOOKUP(A32,saisie!B$5:W$44,13,0)</f>
        <v>#N/A</v>
      </c>
      <c r="N32" s="86" t="e">
        <f aca="false">VLOOKUP(A32,saisie!B$5:W$44,14,0)</f>
        <v>#N/A</v>
      </c>
      <c r="O32" s="93" t="e">
        <f aca="false">VLOOKUP(A32,saisie!B$5:W$44,15,0)</f>
        <v>#N/A</v>
      </c>
      <c r="P32" s="93" t="e">
        <f aca="false">VLOOKUP(A32,saisie!B$5:W$44,16,0)</f>
        <v>#N/A</v>
      </c>
      <c r="Q32" s="94" t="e">
        <f aca="false">SUM(O32:P32)</f>
        <v>#N/A</v>
      </c>
      <c r="R32" s="95" t="e">
        <f aca="false">VLOOKUP(A32,saisie!B$5:W$44,18,0)</f>
        <v>#N/A</v>
      </c>
      <c r="S32" s="96" t="e">
        <f aca="false">SUM(G32+L32+Q32)</f>
        <v>#N/A</v>
      </c>
      <c r="T32" s="97" t="e">
        <f aca="false">VLOOKUP(A32,saisie!B$5:W$44,20,0)</f>
        <v>#N/A</v>
      </c>
    </row>
    <row r="33" s="33" customFormat="true" ht="46.5" hidden="false" customHeight="true" outlineLevel="0" collapsed="false">
      <c r="A33" s="91" t="str">
        <f aca="false">IF(INFO!B8&gt;28,29,"")</f>
        <v/>
      </c>
      <c r="B33" s="85" t="e">
        <f aca="false">VLOOKUP(A33,saisie!B$5:W$44,2,0)</f>
        <v>#N/A</v>
      </c>
      <c r="C33" s="92" t="e">
        <f aca="false">VLOOKUP(A33,saisie!B$5:W$44,3,0)</f>
        <v>#N/A</v>
      </c>
      <c r="D33" s="86" t="e">
        <f aca="false">VLOOKUP(A33,saisie!B$5:W$44,4,0)</f>
        <v>#N/A</v>
      </c>
      <c r="E33" s="93" t="e">
        <f aca="false">VLOOKUP(A33,saisie!B$5:W$44,5,0)</f>
        <v>#N/A</v>
      </c>
      <c r="F33" s="93" t="e">
        <f aca="false">VLOOKUP(A33,saisie!B$5:W$44,6,0)</f>
        <v>#N/A</v>
      </c>
      <c r="G33" s="94" t="e">
        <f aca="false">SUM(E33:F33)</f>
        <v>#N/A</v>
      </c>
      <c r="H33" s="95" t="e">
        <f aca="false">VLOOKUP(A33,saisie!B$5:W$44,8,0)</f>
        <v>#N/A</v>
      </c>
      <c r="I33" s="86" t="e">
        <f aca="false">VLOOKUP(A33,saisie!B$5:W$44,9,0)</f>
        <v>#N/A</v>
      </c>
      <c r="J33" s="93" t="e">
        <f aca="false">VLOOKUP(A33,saisie!B$5:W$44,10,0)</f>
        <v>#N/A</v>
      </c>
      <c r="K33" s="93" t="e">
        <f aca="false">VLOOKUP(A33,saisie!B$5:W$44,11,0)</f>
        <v>#N/A</v>
      </c>
      <c r="L33" s="94" t="e">
        <f aca="false">SUM(J33:K33)</f>
        <v>#N/A</v>
      </c>
      <c r="M33" s="95" t="e">
        <f aca="false">VLOOKUP(A33,saisie!B$5:W$44,13,0)</f>
        <v>#N/A</v>
      </c>
      <c r="N33" s="86" t="e">
        <f aca="false">VLOOKUP(A33,saisie!B$5:W$44,14,0)</f>
        <v>#N/A</v>
      </c>
      <c r="O33" s="93" t="e">
        <f aca="false">VLOOKUP(A33,saisie!B$5:W$44,15,0)</f>
        <v>#N/A</v>
      </c>
      <c r="P33" s="93" t="e">
        <f aca="false">VLOOKUP(A33,saisie!B$5:W$44,16,0)</f>
        <v>#N/A</v>
      </c>
      <c r="Q33" s="94" t="e">
        <f aca="false">SUM(O33:P33)</f>
        <v>#N/A</v>
      </c>
      <c r="R33" s="95" t="e">
        <f aca="false">VLOOKUP(A33,saisie!B$5:W$44,18,0)</f>
        <v>#N/A</v>
      </c>
      <c r="S33" s="96" t="e">
        <f aca="false">SUM(G33+L33+Q33)</f>
        <v>#N/A</v>
      </c>
      <c r="T33" s="97" t="e">
        <f aca="false">VLOOKUP(A33,saisie!B$5:W$44,20,0)</f>
        <v>#N/A</v>
      </c>
    </row>
    <row r="34" s="33" customFormat="true" ht="46.5" hidden="false" customHeight="true" outlineLevel="0" collapsed="false">
      <c r="A34" s="91" t="str">
        <f aca="false">IF(INFO!B8&gt;29,30,"")</f>
        <v/>
      </c>
      <c r="B34" s="85" t="e">
        <f aca="false">VLOOKUP(A34,saisie!B$5:W$44,2,0)</f>
        <v>#N/A</v>
      </c>
      <c r="C34" s="92" t="e">
        <f aca="false">VLOOKUP(A34,saisie!B$5:W$44,3,0)</f>
        <v>#N/A</v>
      </c>
      <c r="D34" s="86" t="e">
        <f aca="false">VLOOKUP(A34,saisie!B$5:W$44,4,0)</f>
        <v>#N/A</v>
      </c>
      <c r="E34" s="93" t="e">
        <f aca="false">VLOOKUP(A34,saisie!B$5:W$44,5,0)</f>
        <v>#N/A</v>
      </c>
      <c r="F34" s="93" t="e">
        <f aca="false">VLOOKUP(A34,saisie!B$5:W$44,6,0)</f>
        <v>#N/A</v>
      </c>
      <c r="G34" s="94" t="e">
        <f aca="false">SUM(E34:F34)</f>
        <v>#N/A</v>
      </c>
      <c r="H34" s="95" t="e">
        <f aca="false">VLOOKUP(A34,saisie!B$5:W$44,8,0)</f>
        <v>#N/A</v>
      </c>
      <c r="I34" s="86" t="e">
        <f aca="false">VLOOKUP(A34,saisie!B$5:W$44,9,0)</f>
        <v>#N/A</v>
      </c>
      <c r="J34" s="93" t="e">
        <f aca="false">VLOOKUP(A34,saisie!B$5:W$44,10,0)</f>
        <v>#N/A</v>
      </c>
      <c r="K34" s="93" t="e">
        <f aca="false">VLOOKUP(A34,saisie!B$5:W$44,11,0)</f>
        <v>#N/A</v>
      </c>
      <c r="L34" s="94" t="e">
        <f aca="false">SUM(J34:K34)</f>
        <v>#N/A</v>
      </c>
      <c r="M34" s="95" t="e">
        <f aca="false">VLOOKUP(A34,saisie!B$5:W$44,13,0)</f>
        <v>#N/A</v>
      </c>
      <c r="N34" s="86" t="e">
        <f aca="false">VLOOKUP(A34,saisie!B$5:W$44,14,0)</f>
        <v>#N/A</v>
      </c>
      <c r="O34" s="93" t="e">
        <f aca="false">VLOOKUP(A34,saisie!B$5:W$44,15,0)</f>
        <v>#N/A</v>
      </c>
      <c r="P34" s="93" t="e">
        <f aca="false">VLOOKUP(A34,saisie!B$5:W$44,16,0)</f>
        <v>#N/A</v>
      </c>
      <c r="Q34" s="94" t="e">
        <f aca="false">SUM(O34:P34)</f>
        <v>#N/A</v>
      </c>
      <c r="R34" s="95" t="e">
        <f aca="false">VLOOKUP(A34,saisie!B$5:W$44,18,0)</f>
        <v>#N/A</v>
      </c>
      <c r="S34" s="96" t="e">
        <f aca="false">SUM(G34+L34+Q34)</f>
        <v>#N/A</v>
      </c>
      <c r="T34" s="97" t="e">
        <f aca="false">VLOOKUP(A34,saisie!B$5:W$44,20,0)</f>
        <v>#N/A</v>
      </c>
    </row>
    <row r="35" s="33" customFormat="true" ht="46.5" hidden="false" customHeight="true" outlineLevel="0" collapsed="false">
      <c r="A35" s="91" t="str">
        <f aca="false">IF(INFO!B8&gt;30,31,"")</f>
        <v/>
      </c>
      <c r="B35" s="85" t="e">
        <f aca="false">VLOOKUP(A35,saisie!B$5:W$44,2,0)</f>
        <v>#N/A</v>
      </c>
      <c r="C35" s="92" t="e">
        <f aca="false">VLOOKUP(A35,saisie!B$5:W$44,3,0)</f>
        <v>#N/A</v>
      </c>
      <c r="D35" s="86" t="e">
        <f aca="false">VLOOKUP(A35,saisie!B$5:W$44,4,0)</f>
        <v>#N/A</v>
      </c>
      <c r="E35" s="93" t="e">
        <f aca="false">VLOOKUP(A35,saisie!B$5:W$44,5,0)</f>
        <v>#N/A</v>
      </c>
      <c r="F35" s="93" t="e">
        <f aca="false">VLOOKUP(A35,saisie!B$5:W$44,6,0)</f>
        <v>#N/A</v>
      </c>
      <c r="G35" s="94" t="e">
        <f aca="false">SUM(E35:F35)</f>
        <v>#N/A</v>
      </c>
      <c r="H35" s="95" t="e">
        <f aca="false">VLOOKUP(A35,saisie!B$5:W$44,8,0)</f>
        <v>#N/A</v>
      </c>
      <c r="I35" s="86" t="e">
        <f aca="false">VLOOKUP(A35,saisie!B$5:W$44,9,0)</f>
        <v>#N/A</v>
      </c>
      <c r="J35" s="93" t="e">
        <f aca="false">VLOOKUP(A35,saisie!B$5:W$44,10,0)</f>
        <v>#N/A</v>
      </c>
      <c r="K35" s="93" t="e">
        <f aca="false">VLOOKUP(A35,saisie!B$5:W$44,11,0)</f>
        <v>#N/A</v>
      </c>
      <c r="L35" s="94" t="e">
        <f aca="false">SUM(J35:K35)</f>
        <v>#N/A</v>
      </c>
      <c r="M35" s="95" t="e">
        <f aca="false">VLOOKUP(A35,saisie!B$5:W$44,13,0)</f>
        <v>#N/A</v>
      </c>
      <c r="N35" s="86" t="e">
        <f aca="false">VLOOKUP(A35,saisie!B$5:W$44,14,0)</f>
        <v>#N/A</v>
      </c>
      <c r="O35" s="93" t="e">
        <f aca="false">VLOOKUP(A35,saisie!B$5:W$44,15,0)</f>
        <v>#N/A</v>
      </c>
      <c r="P35" s="93" t="e">
        <f aca="false">VLOOKUP(A35,saisie!B$5:W$44,16,0)</f>
        <v>#N/A</v>
      </c>
      <c r="Q35" s="94" t="e">
        <f aca="false">SUM(O35:P35)</f>
        <v>#N/A</v>
      </c>
      <c r="R35" s="95" t="e">
        <f aca="false">VLOOKUP(A35,saisie!B$5:W$44,18,0)</f>
        <v>#N/A</v>
      </c>
      <c r="S35" s="96" t="e">
        <f aca="false">SUM(G35+L35+Q35)</f>
        <v>#N/A</v>
      </c>
      <c r="T35" s="97" t="e">
        <f aca="false">VLOOKUP(A35,saisie!B$5:W$44,20,0)</f>
        <v>#N/A</v>
      </c>
    </row>
    <row r="36" s="33" customFormat="true" ht="46.5" hidden="false" customHeight="true" outlineLevel="0" collapsed="false">
      <c r="A36" s="91" t="str">
        <f aca="false">IF(INFO!B8&gt;31,32,"")</f>
        <v/>
      </c>
      <c r="B36" s="85" t="e">
        <f aca="false">VLOOKUP(A36,saisie!B$5:W$44,2,0)</f>
        <v>#N/A</v>
      </c>
      <c r="C36" s="92" t="e">
        <f aca="false">VLOOKUP(A36,saisie!B$5:W$44,3,0)</f>
        <v>#N/A</v>
      </c>
      <c r="D36" s="86" t="e">
        <f aca="false">VLOOKUP(A36,saisie!B$5:W$44,4,0)</f>
        <v>#N/A</v>
      </c>
      <c r="E36" s="93" t="e">
        <f aca="false">VLOOKUP(A36,saisie!B$5:W$44,5,0)</f>
        <v>#N/A</v>
      </c>
      <c r="F36" s="93" t="e">
        <f aca="false">VLOOKUP(A36,saisie!B$5:W$44,6,0)</f>
        <v>#N/A</v>
      </c>
      <c r="G36" s="94" t="e">
        <f aca="false">SUM(E36:F36)</f>
        <v>#N/A</v>
      </c>
      <c r="H36" s="95" t="e">
        <f aca="false">VLOOKUP(A36,saisie!B$5:W$44,8,0)</f>
        <v>#N/A</v>
      </c>
      <c r="I36" s="86" t="e">
        <f aca="false">VLOOKUP(A36,saisie!B$5:W$44,9,0)</f>
        <v>#N/A</v>
      </c>
      <c r="J36" s="93" t="e">
        <f aca="false">VLOOKUP(A36,saisie!B$5:W$44,10,0)</f>
        <v>#N/A</v>
      </c>
      <c r="K36" s="93" t="e">
        <f aca="false">VLOOKUP(A36,saisie!B$5:W$44,11,0)</f>
        <v>#N/A</v>
      </c>
      <c r="L36" s="94" t="e">
        <f aca="false">SUM(J36:K36)</f>
        <v>#N/A</v>
      </c>
      <c r="M36" s="95" t="e">
        <f aca="false">VLOOKUP(A36,saisie!B$5:W$44,13,0)</f>
        <v>#N/A</v>
      </c>
      <c r="N36" s="86" t="e">
        <f aca="false">VLOOKUP(A36,saisie!B$5:W$44,14,0)</f>
        <v>#N/A</v>
      </c>
      <c r="O36" s="93" t="e">
        <f aca="false">VLOOKUP(A36,saisie!B$5:W$44,15,0)</f>
        <v>#N/A</v>
      </c>
      <c r="P36" s="93" t="e">
        <f aca="false">VLOOKUP(A36,saisie!B$5:W$44,16,0)</f>
        <v>#N/A</v>
      </c>
      <c r="Q36" s="94" t="e">
        <f aca="false">SUM(O36:P36)</f>
        <v>#N/A</v>
      </c>
      <c r="R36" s="95" t="e">
        <f aca="false">VLOOKUP(A36,saisie!B$5:W$44,18,0)</f>
        <v>#N/A</v>
      </c>
      <c r="S36" s="96" t="e">
        <f aca="false">SUM(G36+L36+Q36)</f>
        <v>#N/A</v>
      </c>
      <c r="T36" s="97" t="e">
        <f aca="false">VLOOKUP(A36,saisie!B$5:W$44,20,0)</f>
        <v>#N/A</v>
      </c>
    </row>
    <row r="37" s="33" customFormat="true" ht="46.5" hidden="false" customHeight="true" outlineLevel="0" collapsed="false">
      <c r="A37" s="91" t="str">
        <f aca="false">IF(INFO!B8&gt;32,33,"")</f>
        <v/>
      </c>
      <c r="B37" s="85" t="e">
        <f aca="false">VLOOKUP(A37,saisie!B$5:W$44,2,0)</f>
        <v>#N/A</v>
      </c>
      <c r="C37" s="92" t="e">
        <f aca="false">VLOOKUP(A37,saisie!B$5:W$44,3,0)</f>
        <v>#N/A</v>
      </c>
      <c r="D37" s="86" t="e">
        <f aca="false">VLOOKUP(A37,saisie!B$5:W$44,4,0)</f>
        <v>#N/A</v>
      </c>
      <c r="E37" s="93" t="e">
        <f aca="false">VLOOKUP(A37,saisie!B$5:W$44,5,0)</f>
        <v>#N/A</v>
      </c>
      <c r="F37" s="93" t="e">
        <f aca="false">VLOOKUP(A37,saisie!B$5:W$44,6,0)</f>
        <v>#N/A</v>
      </c>
      <c r="G37" s="94" t="e">
        <f aca="false">SUM(E37:F37)</f>
        <v>#N/A</v>
      </c>
      <c r="H37" s="95" t="e">
        <f aca="false">VLOOKUP(A37,saisie!B$5:W$44,8,0)</f>
        <v>#N/A</v>
      </c>
      <c r="I37" s="86" t="e">
        <f aca="false">VLOOKUP(A37,saisie!B$5:W$44,9,0)</f>
        <v>#N/A</v>
      </c>
      <c r="J37" s="93" t="e">
        <f aca="false">VLOOKUP(A37,saisie!B$5:W$44,10,0)</f>
        <v>#N/A</v>
      </c>
      <c r="K37" s="93" t="e">
        <f aca="false">VLOOKUP(A37,saisie!B$5:W$44,11,0)</f>
        <v>#N/A</v>
      </c>
      <c r="L37" s="94" t="e">
        <f aca="false">SUM(J37:K37)</f>
        <v>#N/A</v>
      </c>
      <c r="M37" s="95" t="e">
        <f aca="false">VLOOKUP(A37,saisie!B$5:W$44,13,0)</f>
        <v>#N/A</v>
      </c>
      <c r="N37" s="86" t="e">
        <f aca="false">VLOOKUP(A37,saisie!B$5:W$44,14,0)</f>
        <v>#N/A</v>
      </c>
      <c r="O37" s="93" t="e">
        <f aca="false">VLOOKUP(A37,saisie!B$5:W$44,15,0)</f>
        <v>#N/A</v>
      </c>
      <c r="P37" s="93" t="e">
        <f aca="false">VLOOKUP(A37,saisie!B$5:W$44,16,0)</f>
        <v>#N/A</v>
      </c>
      <c r="Q37" s="94" t="e">
        <f aca="false">SUM(O37:P37)</f>
        <v>#N/A</v>
      </c>
      <c r="R37" s="95" t="e">
        <f aca="false">VLOOKUP(A37,saisie!B$5:W$44,18,0)</f>
        <v>#N/A</v>
      </c>
      <c r="S37" s="96" t="e">
        <f aca="false">SUM(G37+L37+Q37)</f>
        <v>#N/A</v>
      </c>
      <c r="T37" s="97" t="e">
        <f aca="false">VLOOKUP(A37,saisie!B$5:W$44,20,0)</f>
        <v>#N/A</v>
      </c>
    </row>
    <row r="38" s="33" customFormat="true" ht="46.5" hidden="false" customHeight="true" outlineLevel="0" collapsed="false">
      <c r="A38" s="91" t="str">
        <f aca="false">IF(INFO!B8&gt;33,34,"")</f>
        <v/>
      </c>
      <c r="B38" s="85" t="e">
        <f aca="false">VLOOKUP(A38,saisie!B$5:W$44,2,0)</f>
        <v>#N/A</v>
      </c>
      <c r="C38" s="92" t="e">
        <f aca="false">VLOOKUP(A38,saisie!B$5:W$44,3,0)</f>
        <v>#N/A</v>
      </c>
      <c r="D38" s="86" t="e">
        <f aca="false">VLOOKUP(A38,saisie!B$5:W$44,4,0)</f>
        <v>#N/A</v>
      </c>
      <c r="E38" s="93" t="e">
        <f aca="false">VLOOKUP(A38,saisie!B$5:W$44,5,0)</f>
        <v>#N/A</v>
      </c>
      <c r="F38" s="93" t="e">
        <f aca="false">VLOOKUP(A38,saisie!B$5:W$44,6,0)</f>
        <v>#N/A</v>
      </c>
      <c r="G38" s="94" t="e">
        <f aca="false">SUM(E38:F38)</f>
        <v>#N/A</v>
      </c>
      <c r="H38" s="95" t="e">
        <f aca="false">VLOOKUP(A38,saisie!B$5:W$44,8,0)</f>
        <v>#N/A</v>
      </c>
      <c r="I38" s="86" t="e">
        <f aca="false">VLOOKUP(A38,saisie!B$5:W$44,9,0)</f>
        <v>#N/A</v>
      </c>
      <c r="J38" s="93" t="e">
        <f aca="false">VLOOKUP(A38,saisie!B$5:W$44,10,0)</f>
        <v>#N/A</v>
      </c>
      <c r="K38" s="93" t="e">
        <f aca="false">VLOOKUP(A38,saisie!B$5:W$44,11,0)</f>
        <v>#N/A</v>
      </c>
      <c r="L38" s="94" t="e">
        <f aca="false">SUM(J38:K38)</f>
        <v>#N/A</v>
      </c>
      <c r="M38" s="95" t="e">
        <f aca="false">VLOOKUP(A38,saisie!B$5:W$44,13,0)</f>
        <v>#N/A</v>
      </c>
      <c r="N38" s="86" t="e">
        <f aca="false">VLOOKUP(A38,saisie!B$5:W$44,14,0)</f>
        <v>#N/A</v>
      </c>
      <c r="O38" s="93" t="e">
        <f aca="false">VLOOKUP(A38,saisie!B$5:W$44,15,0)</f>
        <v>#N/A</v>
      </c>
      <c r="P38" s="93" t="e">
        <f aca="false">VLOOKUP(A38,saisie!B$5:W$44,16,0)</f>
        <v>#N/A</v>
      </c>
      <c r="Q38" s="94" t="e">
        <f aca="false">SUM(O38:P38)</f>
        <v>#N/A</v>
      </c>
      <c r="R38" s="95" t="e">
        <f aca="false">VLOOKUP(A38,saisie!B$5:W$44,18,0)</f>
        <v>#N/A</v>
      </c>
      <c r="S38" s="96" t="e">
        <f aca="false">SUM(G38+L38+Q38)</f>
        <v>#N/A</v>
      </c>
      <c r="T38" s="97" t="e">
        <f aca="false">VLOOKUP(A38,saisie!B$5:W$44,20,0)</f>
        <v>#N/A</v>
      </c>
    </row>
    <row r="39" s="33" customFormat="true" ht="46.5" hidden="false" customHeight="true" outlineLevel="0" collapsed="false">
      <c r="A39" s="91" t="str">
        <f aca="false">IF(INFO!B8&gt;34,35,"")</f>
        <v/>
      </c>
      <c r="B39" s="85" t="e">
        <f aca="false">VLOOKUP(A39,saisie!B$5:W$44,2,0)</f>
        <v>#N/A</v>
      </c>
      <c r="C39" s="92" t="e">
        <f aca="false">VLOOKUP(A39,saisie!B$5:W$44,3,0)</f>
        <v>#N/A</v>
      </c>
      <c r="D39" s="86" t="e">
        <f aca="false">VLOOKUP(A39,saisie!B$5:W$44,4,0)</f>
        <v>#N/A</v>
      </c>
      <c r="E39" s="93" t="e">
        <f aca="false">VLOOKUP(A39,saisie!B$5:W$44,5,0)</f>
        <v>#N/A</v>
      </c>
      <c r="F39" s="93" t="e">
        <f aca="false">VLOOKUP(A39,saisie!B$5:W$44,6,0)</f>
        <v>#N/A</v>
      </c>
      <c r="G39" s="94" t="e">
        <f aca="false">SUM(E39:F39)</f>
        <v>#N/A</v>
      </c>
      <c r="H39" s="95" t="e">
        <f aca="false">VLOOKUP(A39,saisie!B$5:W$44,8,0)</f>
        <v>#N/A</v>
      </c>
      <c r="I39" s="86" t="e">
        <f aca="false">VLOOKUP(A39,saisie!B$5:W$44,9,0)</f>
        <v>#N/A</v>
      </c>
      <c r="J39" s="93" t="e">
        <f aca="false">VLOOKUP(A39,saisie!B$5:W$44,10,0)</f>
        <v>#N/A</v>
      </c>
      <c r="K39" s="93" t="e">
        <f aca="false">VLOOKUP(A39,saisie!B$5:W$44,11,0)</f>
        <v>#N/A</v>
      </c>
      <c r="L39" s="94" t="e">
        <f aca="false">SUM(J39:K39)</f>
        <v>#N/A</v>
      </c>
      <c r="M39" s="95" t="e">
        <f aca="false">VLOOKUP(A39,saisie!B$5:W$44,13,0)</f>
        <v>#N/A</v>
      </c>
      <c r="N39" s="86" t="e">
        <f aca="false">VLOOKUP(A39,saisie!B$5:W$44,14,0)</f>
        <v>#N/A</v>
      </c>
      <c r="O39" s="93" t="e">
        <f aca="false">VLOOKUP(A39,saisie!B$5:W$44,15,0)</f>
        <v>#N/A</v>
      </c>
      <c r="P39" s="93" t="e">
        <f aca="false">VLOOKUP(A39,saisie!B$5:W$44,16,0)</f>
        <v>#N/A</v>
      </c>
      <c r="Q39" s="94" t="e">
        <f aca="false">SUM(O39:P39)</f>
        <v>#N/A</v>
      </c>
      <c r="R39" s="95" t="e">
        <f aca="false">VLOOKUP(A39,saisie!B$5:W$44,18,0)</f>
        <v>#N/A</v>
      </c>
      <c r="S39" s="96" t="e">
        <f aca="false">SUM(G39+L39+Q39)</f>
        <v>#N/A</v>
      </c>
      <c r="T39" s="97" t="e">
        <f aca="false">VLOOKUP(A39,saisie!B$5:W$44,20,0)</f>
        <v>#N/A</v>
      </c>
    </row>
    <row r="40" s="33" customFormat="true" ht="46.5" hidden="false" customHeight="true" outlineLevel="0" collapsed="false">
      <c r="A40" s="91" t="str">
        <f aca="false">IF(INFO!B8&gt;35,36,"")</f>
        <v/>
      </c>
      <c r="B40" s="85" t="e">
        <f aca="false">VLOOKUP(A40,saisie!B$5:W$44,2,0)</f>
        <v>#N/A</v>
      </c>
      <c r="C40" s="92" t="e">
        <f aca="false">VLOOKUP(A40,saisie!B$5:W$44,3,0)</f>
        <v>#N/A</v>
      </c>
      <c r="D40" s="86" t="e">
        <f aca="false">VLOOKUP(A40,saisie!B$5:W$44,4,0)</f>
        <v>#N/A</v>
      </c>
      <c r="E40" s="93" t="e">
        <f aca="false">VLOOKUP(A40,saisie!B$5:W$44,5,0)</f>
        <v>#N/A</v>
      </c>
      <c r="F40" s="93" t="e">
        <f aca="false">VLOOKUP(A40,saisie!B$5:W$44,6,0)</f>
        <v>#N/A</v>
      </c>
      <c r="G40" s="94" t="e">
        <f aca="false">SUM(E40:F40)</f>
        <v>#N/A</v>
      </c>
      <c r="H40" s="95" t="e">
        <f aca="false">VLOOKUP(A40,saisie!B$5:W$44,8,0)</f>
        <v>#N/A</v>
      </c>
      <c r="I40" s="86" t="e">
        <f aca="false">VLOOKUP(A40,saisie!B$5:W$44,9,0)</f>
        <v>#N/A</v>
      </c>
      <c r="J40" s="93" t="e">
        <f aca="false">VLOOKUP(A40,saisie!B$5:W$44,10,0)</f>
        <v>#N/A</v>
      </c>
      <c r="K40" s="93" t="e">
        <f aca="false">VLOOKUP(A40,saisie!B$5:W$44,11,0)</f>
        <v>#N/A</v>
      </c>
      <c r="L40" s="94" t="e">
        <f aca="false">SUM(J40:K40)</f>
        <v>#N/A</v>
      </c>
      <c r="M40" s="95" t="e">
        <f aca="false">VLOOKUP(A40,saisie!B$5:W$44,13,0)</f>
        <v>#N/A</v>
      </c>
      <c r="N40" s="86" t="e">
        <f aca="false">VLOOKUP(A40,saisie!B$5:W$44,14,0)</f>
        <v>#N/A</v>
      </c>
      <c r="O40" s="93" t="e">
        <f aca="false">VLOOKUP(A40,saisie!B$5:W$44,15,0)</f>
        <v>#N/A</v>
      </c>
      <c r="P40" s="93" t="e">
        <f aca="false">VLOOKUP(A40,saisie!B$5:W$44,16,0)</f>
        <v>#N/A</v>
      </c>
      <c r="Q40" s="94" t="e">
        <f aca="false">SUM(O40:P40)</f>
        <v>#N/A</v>
      </c>
      <c r="R40" s="95" t="e">
        <f aca="false">VLOOKUP(A40,saisie!B$5:W$44,18,0)</f>
        <v>#N/A</v>
      </c>
      <c r="S40" s="96" t="e">
        <f aca="false">SUM(G40+L40+Q40)</f>
        <v>#N/A</v>
      </c>
      <c r="T40" s="97" t="e">
        <f aca="false">VLOOKUP(A40,saisie!B$5:W$44,20,0)</f>
        <v>#N/A</v>
      </c>
    </row>
    <row r="41" s="33" customFormat="true" ht="46.5" hidden="false" customHeight="true" outlineLevel="0" collapsed="false">
      <c r="A41" s="91" t="str">
        <f aca="false">IF(INFO!B8&gt;36,37,"")</f>
        <v/>
      </c>
      <c r="B41" s="85" t="e">
        <f aca="false">VLOOKUP(A41,saisie!B$5:W$44,2,0)</f>
        <v>#N/A</v>
      </c>
      <c r="C41" s="92" t="e">
        <f aca="false">VLOOKUP(A41,saisie!B$5:W$44,3,0)</f>
        <v>#N/A</v>
      </c>
      <c r="D41" s="86" t="e">
        <f aca="false">VLOOKUP(A41,saisie!B$5:W$44,4,0)</f>
        <v>#N/A</v>
      </c>
      <c r="E41" s="93" t="e">
        <f aca="false">VLOOKUP(A41,saisie!B$5:W$44,5,0)</f>
        <v>#N/A</v>
      </c>
      <c r="F41" s="93" t="e">
        <f aca="false">VLOOKUP(A41,saisie!B$5:W$44,6,0)</f>
        <v>#N/A</v>
      </c>
      <c r="G41" s="94" t="e">
        <f aca="false">SUM(E41:F41)</f>
        <v>#N/A</v>
      </c>
      <c r="H41" s="95" t="e">
        <f aca="false">VLOOKUP(A41,saisie!B$5:W$44,8,0)</f>
        <v>#N/A</v>
      </c>
      <c r="I41" s="86" t="e">
        <f aca="false">VLOOKUP(A41,saisie!B$5:W$44,9,0)</f>
        <v>#N/A</v>
      </c>
      <c r="J41" s="93" t="e">
        <f aca="false">VLOOKUP(A41,saisie!B$5:W$44,10,0)</f>
        <v>#N/A</v>
      </c>
      <c r="K41" s="93" t="e">
        <f aca="false">VLOOKUP(A41,saisie!B$5:W$44,11,0)</f>
        <v>#N/A</v>
      </c>
      <c r="L41" s="94" t="e">
        <f aca="false">SUM(J41:K41)</f>
        <v>#N/A</v>
      </c>
      <c r="M41" s="95" t="e">
        <f aca="false">VLOOKUP(A41,saisie!B$5:W$44,13,0)</f>
        <v>#N/A</v>
      </c>
      <c r="N41" s="86" t="e">
        <f aca="false">VLOOKUP(A41,saisie!B$5:W$44,14,0)</f>
        <v>#N/A</v>
      </c>
      <c r="O41" s="93" t="e">
        <f aca="false">VLOOKUP(A41,saisie!B$5:W$44,15,0)</f>
        <v>#N/A</v>
      </c>
      <c r="P41" s="93" t="e">
        <f aca="false">VLOOKUP(A41,saisie!B$5:W$44,16,0)</f>
        <v>#N/A</v>
      </c>
      <c r="Q41" s="94" t="e">
        <f aca="false">SUM(O41:P41)</f>
        <v>#N/A</v>
      </c>
      <c r="R41" s="95" t="e">
        <f aca="false">VLOOKUP(A41,saisie!B$5:W$44,18,0)</f>
        <v>#N/A</v>
      </c>
      <c r="S41" s="96" t="e">
        <f aca="false">SUM(G41+L41+Q41)</f>
        <v>#N/A</v>
      </c>
      <c r="T41" s="97" t="e">
        <f aca="false">VLOOKUP(A41,saisie!B$5:W$44,20,0)</f>
        <v>#N/A</v>
      </c>
    </row>
    <row r="42" s="33" customFormat="true" ht="46.5" hidden="false" customHeight="true" outlineLevel="0" collapsed="false">
      <c r="A42" s="91" t="str">
        <f aca="false">IF(INFO!B8&gt;37,38,"")</f>
        <v/>
      </c>
      <c r="B42" s="85" t="e">
        <f aca="false">VLOOKUP(A42,saisie!B$5:W$44,2,0)</f>
        <v>#N/A</v>
      </c>
      <c r="C42" s="92" t="e">
        <f aca="false">VLOOKUP(A42,saisie!B$5:W$44,3,0)</f>
        <v>#N/A</v>
      </c>
      <c r="D42" s="86" t="e">
        <f aca="false">VLOOKUP(A42,saisie!B$5:W$44,4,0)</f>
        <v>#N/A</v>
      </c>
      <c r="E42" s="93" t="e">
        <f aca="false">VLOOKUP(A42,saisie!B$5:W$44,5,0)</f>
        <v>#N/A</v>
      </c>
      <c r="F42" s="93" t="e">
        <f aca="false">VLOOKUP(A42,saisie!B$5:W$44,6,0)</f>
        <v>#N/A</v>
      </c>
      <c r="G42" s="94" t="e">
        <f aca="false">SUM(E42:F42)</f>
        <v>#N/A</v>
      </c>
      <c r="H42" s="95" t="e">
        <f aca="false">VLOOKUP(A42,saisie!B$5:W$44,8,0)</f>
        <v>#N/A</v>
      </c>
      <c r="I42" s="86" t="e">
        <f aca="false">VLOOKUP(A42,saisie!B$5:W$44,9,0)</f>
        <v>#N/A</v>
      </c>
      <c r="J42" s="93" t="e">
        <f aca="false">VLOOKUP(A42,saisie!B$5:W$44,10,0)</f>
        <v>#N/A</v>
      </c>
      <c r="K42" s="93" t="e">
        <f aca="false">VLOOKUP(A42,saisie!B$5:W$44,11,0)</f>
        <v>#N/A</v>
      </c>
      <c r="L42" s="94" t="e">
        <f aca="false">SUM(J42:K42)</f>
        <v>#N/A</v>
      </c>
      <c r="M42" s="95" t="e">
        <f aca="false">VLOOKUP(A42,saisie!B$5:W$44,13,0)</f>
        <v>#N/A</v>
      </c>
      <c r="N42" s="86" t="e">
        <f aca="false">VLOOKUP(A42,saisie!B$5:W$44,14,0)</f>
        <v>#N/A</v>
      </c>
      <c r="O42" s="93" t="e">
        <f aca="false">VLOOKUP(A42,saisie!B$5:W$44,15,0)</f>
        <v>#N/A</v>
      </c>
      <c r="P42" s="93" t="e">
        <f aca="false">VLOOKUP(A42,saisie!B$5:W$44,16,0)</f>
        <v>#N/A</v>
      </c>
      <c r="Q42" s="94" t="e">
        <f aca="false">SUM(O42:P42)</f>
        <v>#N/A</v>
      </c>
      <c r="R42" s="95" t="e">
        <f aca="false">VLOOKUP(A42,saisie!B$5:W$44,18,0)</f>
        <v>#N/A</v>
      </c>
      <c r="S42" s="96" t="e">
        <f aca="false">SUM(G42+L42+Q42)</f>
        <v>#N/A</v>
      </c>
      <c r="T42" s="97" t="e">
        <f aca="false">VLOOKUP(A42,saisie!B$5:W$44,20,0)</f>
        <v>#N/A</v>
      </c>
    </row>
    <row r="43" s="33" customFormat="true" ht="46.5" hidden="false" customHeight="true" outlineLevel="0" collapsed="false">
      <c r="A43" s="91" t="str">
        <f aca="false">IF(INFO!B8&gt;38,39,"")</f>
        <v/>
      </c>
      <c r="B43" s="85" t="e">
        <f aca="false">VLOOKUP(A43,saisie!B$5:W$44,2,0)</f>
        <v>#N/A</v>
      </c>
      <c r="C43" s="92" t="e">
        <f aca="false">VLOOKUP(A43,saisie!B$5:W$44,3,0)</f>
        <v>#N/A</v>
      </c>
      <c r="D43" s="86" t="e">
        <f aca="false">VLOOKUP(A43,saisie!B$5:W$44,4,0)</f>
        <v>#N/A</v>
      </c>
      <c r="E43" s="93" t="e">
        <f aca="false">VLOOKUP(A43,saisie!B$5:W$44,5,0)</f>
        <v>#N/A</v>
      </c>
      <c r="F43" s="93" t="e">
        <f aca="false">VLOOKUP(A43,saisie!B$5:W$44,6,0)</f>
        <v>#N/A</v>
      </c>
      <c r="G43" s="94" t="e">
        <f aca="false">SUM(E43:F43)</f>
        <v>#N/A</v>
      </c>
      <c r="H43" s="95" t="e">
        <f aca="false">VLOOKUP(A43,saisie!B$5:W$44,8,0)</f>
        <v>#N/A</v>
      </c>
      <c r="I43" s="86" t="e">
        <f aca="false">VLOOKUP(A43,saisie!B$5:W$44,9,0)</f>
        <v>#N/A</v>
      </c>
      <c r="J43" s="93" t="e">
        <f aca="false">VLOOKUP(A43,saisie!B$5:W$44,10,0)</f>
        <v>#N/A</v>
      </c>
      <c r="K43" s="93" t="e">
        <f aca="false">VLOOKUP(A43,saisie!B$5:W$44,11,0)</f>
        <v>#N/A</v>
      </c>
      <c r="L43" s="94" t="e">
        <f aca="false">SUM(J43:K43)</f>
        <v>#N/A</v>
      </c>
      <c r="M43" s="95" t="e">
        <f aca="false">VLOOKUP(A43,saisie!B$5:W$44,13,0)</f>
        <v>#N/A</v>
      </c>
      <c r="N43" s="86" t="e">
        <f aca="false">VLOOKUP(A43,saisie!B$5:W$44,14,0)</f>
        <v>#N/A</v>
      </c>
      <c r="O43" s="93" t="e">
        <f aca="false">VLOOKUP(A43,saisie!B$5:W$44,15,0)</f>
        <v>#N/A</v>
      </c>
      <c r="P43" s="93" t="e">
        <f aca="false">VLOOKUP(A43,saisie!B$5:W$44,16,0)</f>
        <v>#N/A</v>
      </c>
      <c r="Q43" s="94" t="e">
        <f aca="false">SUM(O43:P43)</f>
        <v>#N/A</v>
      </c>
      <c r="R43" s="95" t="e">
        <f aca="false">VLOOKUP(A43,saisie!B$5:W$44,18,0)</f>
        <v>#N/A</v>
      </c>
      <c r="S43" s="96" t="e">
        <f aca="false">SUM(G43+L43+Q43)</f>
        <v>#N/A</v>
      </c>
      <c r="T43" s="97" t="e">
        <f aca="false">VLOOKUP(A43,saisie!B$5:W$44,20,0)</f>
        <v>#N/A</v>
      </c>
    </row>
    <row r="44" s="33" customFormat="true" ht="46.5" hidden="false" customHeight="true" outlineLevel="0" collapsed="false">
      <c r="A44" s="91" t="str">
        <f aca="false">IF(INFO!B8&gt;39,40,"")</f>
        <v/>
      </c>
      <c r="B44" s="85" t="e">
        <f aca="false">VLOOKUP(A44,saisie!B$5:W$44,2,0)</f>
        <v>#N/A</v>
      </c>
      <c r="C44" s="92" t="e">
        <f aca="false">VLOOKUP(A44,saisie!B$5:W$44,3,0)</f>
        <v>#N/A</v>
      </c>
      <c r="D44" s="86" t="e">
        <f aca="false">VLOOKUP(A44,saisie!B$5:W$44,4,0)</f>
        <v>#N/A</v>
      </c>
      <c r="E44" s="93" t="e">
        <f aca="false">VLOOKUP(A44,saisie!B$5:W$44,5,0)</f>
        <v>#N/A</v>
      </c>
      <c r="F44" s="93" t="e">
        <f aca="false">VLOOKUP(A44,saisie!B$5:W$44,6,0)</f>
        <v>#N/A</v>
      </c>
      <c r="G44" s="94" t="e">
        <f aca="false">SUM(E44:F44)</f>
        <v>#N/A</v>
      </c>
      <c r="H44" s="95" t="e">
        <f aca="false">VLOOKUP(A44,saisie!B$5:W$44,8,0)</f>
        <v>#N/A</v>
      </c>
      <c r="I44" s="86" t="e">
        <f aca="false">VLOOKUP(A44,saisie!B$5:W$44,9,0)</f>
        <v>#N/A</v>
      </c>
      <c r="J44" s="93" t="e">
        <f aca="false">VLOOKUP(A44,saisie!B$5:W$44,10,0)</f>
        <v>#N/A</v>
      </c>
      <c r="K44" s="93" t="e">
        <f aca="false">VLOOKUP(A44,saisie!B$5:W$44,11,0)</f>
        <v>#N/A</v>
      </c>
      <c r="L44" s="94" t="e">
        <f aca="false">SUM(J44:K44)</f>
        <v>#N/A</v>
      </c>
      <c r="M44" s="95" t="e">
        <f aca="false">VLOOKUP(A44,saisie!B$5:W$44,13,0)</f>
        <v>#N/A</v>
      </c>
      <c r="N44" s="86" t="e">
        <f aca="false">VLOOKUP(A44,saisie!B$5:W$44,14,0)</f>
        <v>#N/A</v>
      </c>
      <c r="O44" s="93" t="e">
        <f aca="false">VLOOKUP(A44,saisie!B$5:W$44,15,0)</f>
        <v>#N/A</v>
      </c>
      <c r="P44" s="93" t="e">
        <f aca="false">VLOOKUP(A44,saisie!B$5:W$44,16,0)</f>
        <v>#N/A</v>
      </c>
      <c r="Q44" s="94" t="e">
        <f aca="false">SUM(O44:P44)</f>
        <v>#N/A</v>
      </c>
      <c r="R44" s="95" t="e">
        <f aca="false">VLOOKUP(A44,saisie!B$5:W$44,18,0)</f>
        <v>#N/A</v>
      </c>
      <c r="S44" s="96" t="e">
        <f aca="false">SUM(G44+L44+Q44)</f>
        <v>#N/A</v>
      </c>
      <c r="T44" s="97" t="e">
        <f aca="false">VLOOKUP(A44,saisie!B$5:W$44,20,0)</f>
        <v>#N/A</v>
      </c>
    </row>
  </sheetData>
  <sheetProtection sheet="true" password="cf6d" scenarios="true" formatColumns="false" selectLockedCells="true"/>
  <mergeCells count="15">
    <mergeCell ref="A2:T2"/>
    <mergeCell ref="A3:A4"/>
    <mergeCell ref="B3:B4"/>
    <mergeCell ref="C3:C4"/>
    <mergeCell ref="E3:F3"/>
    <mergeCell ref="G3:G4"/>
    <mergeCell ref="H3:H4"/>
    <mergeCell ref="J3:K3"/>
    <mergeCell ref="L3:L4"/>
    <mergeCell ref="M3:M4"/>
    <mergeCell ref="O3:P3"/>
    <mergeCell ref="Q3:Q4"/>
    <mergeCell ref="R3:R4"/>
    <mergeCell ref="S3:S4"/>
    <mergeCell ref="T3:T4"/>
  </mergeCells>
  <conditionalFormatting sqref="A5:T44">
    <cfRule type="cellIs" priority="2" operator="equal" aboveAverage="0" equalAverage="0" bottom="0" percent="0" rank="0" text="" dxfId="0">
      <formula>0</formula>
    </cfRule>
    <cfRule type="containsErrors" priority="3" aboveAverage="0" equalAverage="0" bottom="0" percent="0" rank="0" text="" dxfId="1">
      <formula>ISERROR(A5)</formula>
    </cfRule>
    <cfRule type="expression" priority="4" aboveAverage="0" equalAverage="0" bottom="0" percent="0" rank="0" text="" dxfId="2">
      <formula>LEN(TRIM(A5))=0</formula>
    </cfRule>
  </conditionalFormatting>
  <printOptions headings="false" gridLines="false" gridLinesSet="true" horizontalCentered="true" verticalCentered="true"/>
  <pageMargins left="0" right="0" top="0" bottom="0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V27"/>
  <sheetViews>
    <sheetView showFormulas="false" showGridLines="false" showRowColHeaders="true" showZeros="true" rightToLeft="false" tabSelected="false" showOutlineSymbols="true" defaultGridColor="true" view="normal" topLeftCell="A1" colorId="64" zoomScale="60" zoomScaleNormal="60" zoomScalePageLayoutView="100" workbookViewId="0">
      <pane xSplit="0" ySplit="2" topLeftCell="A3" activePane="bottomLeft" state="frozen"/>
      <selection pane="topLeft" activeCell="A1" activeCellId="0" sqref="A1"/>
      <selection pane="bottomLeft" activeCell="N39" activeCellId="0" sqref="N39"/>
    </sheetView>
  </sheetViews>
  <sheetFormatPr defaultColWidth="6.828125" defaultRowHeight="15.75" zeroHeight="false" outlineLevelRow="0" outlineLevelCol="0"/>
  <cols>
    <col collapsed="false" customWidth="false" hidden="false" outlineLevel="0" max="1" min="1" style="98" width="6.83"/>
    <col collapsed="false" customWidth="true" hidden="false" outlineLevel="0" max="2" min="2" style="98" width="20.66"/>
    <col collapsed="false" customWidth="true" hidden="false" outlineLevel="0" max="5" min="3" style="98" width="9.33"/>
    <col collapsed="false" customWidth="true" hidden="false" outlineLevel="0" max="6" min="6" style="98" width="6.66"/>
    <col collapsed="false" customWidth="true" hidden="false" outlineLevel="0" max="7" min="7" style="98" width="20.66"/>
    <col collapsed="false" customWidth="true" hidden="false" outlineLevel="0" max="10" min="8" style="98" width="9.33"/>
    <col collapsed="false" customWidth="true" hidden="false" outlineLevel="0" max="11" min="11" style="98" width="6.66"/>
    <col collapsed="false" customWidth="true" hidden="false" outlineLevel="0" max="12" min="12" style="98" width="20.66"/>
    <col collapsed="false" customWidth="true" hidden="false" outlineLevel="0" max="15" min="13" style="98" width="9.33"/>
    <col collapsed="false" customWidth="true" hidden="false" outlineLevel="0" max="16" min="16" style="98" width="6.66"/>
    <col collapsed="false" customWidth="true" hidden="false" outlineLevel="0" max="17" min="17" style="98" width="20.66"/>
    <col collapsed="false" customWidth="true" hidden="false" outlineLevel="0" max="20" min="18" style="98" width="9.33"/>
    <col collapsed="false" customWidth="false" hidden="false" outlineLevel="0" max="16384" min="21" style="98" width="6.83"/>
  </cols>
  <sheetData>
    <row r="1" customFormat="false" ht="39.75" hidden="false" customHeight="true" outlineLevel="0" collapsed="false">
      <c r="A1" s="99"/>
      <c r="B1" s="100" t="str">
        <f aca="false">CONCATENATE(INFO!B7,"    ",INFO!B9)</f>
        <v>CARABINE    LORRAINE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99"/>
      <c r="V1" s="99"/>
    </row>
    <row r="2" customFormat="false" ht="60" hidden="false" customHeight="true" outlineLevel="0" collapsed="false">
      <c r="A2" s="99"/>
      <c r="B2" s="101" t="s">
        <v>55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99"/>
      <c r="V2" s="99"/>
    </row>
    <row r="3" customFormat="false" ht="4.5" hidden="false" customHeight="true" outlineLevel="0" collapsed="false">
      <c r="A3" s="99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99"/>
      <c r="V3" s="99"/>
    </row>
    <row r="4" s="108" customFormat="true" ht="24.75" hidden="false" customHeight="true" outlineLevel="0" collapsed="false">
      <c r="A4" s="103"/>
      <c r="B4" s="104" t="s">
        <v>56</v>
      </c>
      <c r="C4" s="105" t="str">
        <f aca="false">'M Q'!B5</f>
        <v>LA BRESSE</v>
      </c>
      <c r="D4" s="105"/>
      <c r="E4" s="106" t="n">
        <f aca="false">'M Q'!S5</f>
        <v>532.1</v>
      </c>
      <c r="F4" s="107"/>
      <c r="G4" s="104" t="str">
        <f aca="false">IF(INFO!B8&gt;7,"8e MQ","")</f>
        <v/>
      </c>
      <c r="H4" s="105" t="str">
        <f aca="false">IF(INFO!B8&gt;7,'M Q'!B12,"")</f>
        <v/>
      </c>
      <c r="I4" s="105"/>
      <c r="J4" s="106" t="str">
        <f aca="false">IF(INFO!B8&gt;7,'M Q'!S12,"")</f>
        <v/>
      </c>
      <c r="K4" s="107"/>
      <c r="L4" s="104" t="s">
        <v>57</v>
      </c>
      <c r="M4" s="105" t="str">
        <f aca="false">IF(INFO!B8&gt;8,'M Q'!B13,"")</f>
        <v/>
      </c>
      <c r="N4" s="105"/>
      <c r="O4" s="106" t="str">
        <f aca="false">IF(INFO!B8&gt;8,'M Q'!S13,"")</f>
        <v/>
      </c>
      <c r="P4" s="103"/>
      <c r="Q4" s="104" t="s">
        <v>58</v>
      </c>
      <c r="R4" s="105" t="str">
        <f aca="false">IF(INFO!B8&gt;15,'M Q'!B20,"")</f>
        <v/>
      </c>
      <c r="S4" s="105"/>
      <c r="T4" s="106" t="str">
        <f aca="false">IF(INFO!B8&gt;15,'M Q'!S20,"")</f>
        <v/>
      </c>
      <c r="U4" s="103"/>
    </row>
    <row r="5" s="108" customFormat="true" ht="24.75" hidden="false" customHeight="true" outlineLevel="0" collapsed="false">
      <c r="A5" s="109"/>
      <c r="B5" s="104" t="s">
        <v>59</v>
      </c>
      <c r="C5" s="110" t="s">
        <v>60</v>
      </c>
      <c r="D5" s="111" t="s">
        <v>61</v>
      </c>
      <c r="E5" s="104" t="s">
        <v>62</v>
      </c>
      <c r="F5" s="112"/>
      <c r="G5" s="104" t="s">
        <v>59</v>
      </c>
      <c r="H5" s="110" t="s">
        <v>60</v>
      </c>
      <c r="I5" s="111" t="s">
        <v>61</v>
      </c>
      <c r="J5" s="104" t="s">
        <v>62</v>
      </c>
      <c r="K5" s="112"/>
      <c r="L5" s="104" t="s">
        <v>59</v>
      </c>
      <c r="M5" s="110" t="s">
        <v>60</v>
      </c>
      <c r="N5" s="111" t="s">
        <v>61</v>
      </c>
      <c r="O5" s="104" t="s">
        <v>62</v>
      </c>
      <c r="P5" s="103"/>
      <c r="Q5" s="104" t="s">
        <v>59</v>
      </c>
      <c r="R5" s="110" t="s">
        <v>60</v>
      </c>
      <c r="S5" s="111" t="s">
        <v>61</v>
      </c>
      <c r="T5" s="104" t="s">
        <v>62</v>
      </c>
      <c r="U5" s="103"/>
    </row>
    <row r="6" s="108" customFormat="true" ht="24.75" hidden="false" customHeight="true" outlineLevel="0" collapsed="false">
      <c r="A6" s="109"/>
      <c r="B6" s="113" t="str">
        <f aca="false">'M Q'!D5</f>
        <v>PEYREBERE ROZENNE</v>
      </c>
      <c r="C6" s="114" t="n">
        <f aca="false">'M Q'!E5</f>
        <v>74.2</v>
      </c>
      <c r="D6" s="115" t="n">
        <f aca="false">'M Q'!F5</f>
        <v>77.5</v>
      </c>
      <c r="E6" s="113" t="n">
        <f aca="false">SUM(C6:D6)</f>
        <v>151.7</v>
      </c>
      <c r="F6" s="107"/>
      <c r="G6" s="113" t="str">
        <f aca="false">IF(INFO!B8&gt;7,'M Q'!D12,"")</f>
        <v/>
      </c>
      <c r="H6" s="114" t="str">
        <f aca="false">IF(INFO!B8&gt;7,'M Q'!E12,"")</f>
        <v/>
      </c>
      <c r="I6" s="115" t="str">
        <f aca="false">IF(INFO!B8&gt;7,'M Q'!F12,"")</f>
        <v/>
      </c>
      <c r="J6" s="113" t="str">
        <f aca="false">IF(INFO!B8&gt;7,SUM(H6:I6),"")</f>
        <v/>
      </c>
      <c r="K6" s="107"/>
      <c r="L6" s="113" t="str">
        <f aca="false">IF(INFO!B8&gt;8,'M Q'!D13,"")</f>
        <v/>
      </c>
      <c r="M6" s="114" t="str">
        <f aca="false">IF(INFO!B8&gt;8,'M Q'!E13,"")</f>
        <v/>
      </c>
      <c r="N6" s="115" t="str">
        <f aca="false">IF(INFO!B8&gt;8,'M Q'!F13,"")</f>
        <v/>
      </c>
      <c r="O6" s="113" t="str">
        <f aca="false">IF(INFO!B8&gt;8,SUM(M6:N6),"")</f>
        <v/>
      </c>
      <c r="P6" s="103"/>
      <c r="Q6" s="113" t="str">
        <f aca="false">IF(INFO!B8&gt;15,'M Q'!D20,"")</f>
        <v/>
      </c>
      <c r="R6" s="114" t="str">
        <f aca="false">IF(INFO!B8&gt;15,'M Q'!E20,"")</f>
        <v/>
      </c>
      <c r="S6" s="115" t="str">
        <f aca="false">IF(INFO!B8&gt;15,'M Q'!F20,"")</f>
        <v/>
      </c>
      <c r="T6" s="113" t="str">
        <f aca="false">IF(INFO!B8&gt;15,SUM(R6:S6),"")</f>
        <v/>
      </c>
      <c r="U6" s="103"/>
    </row>
    <row r="7" s="108" customFormat="true" ht="24.75" hidden="false" customHeight="true" outlineLevel="0" collapsed="false">
      <c r="A7" s="109"/>
      <c r="B7" s="116" t="str">
        <f aca="false">'M Q'!I5</f>
        <v>WANG DIANA</v>
      </c>
      <c r="C7" s="117" t="n">
        <f aca="false">'M Q'!J5</f>
        <v>95.7</v>
      </c>
      <c r="D7" s="118" t="n">
        <f aca="false">'M Q'!K5</f>
        <v>95.3</v>
      </c>
      <c r="E7" s="116" t="n">
        <f aca="false">SUM(C7:D7)</f>
        <v>191</v>
      </c>
      <c r="F7" s="107"/>
      <c r="G7" s="116" t="str">
        <f aca="false">IF(INFO!B8&gt;7,'M Q'!I12,"")</f>
        <v/>
      </c>
      <c r="H7" s="117" t="str">
        <f aca="false">IF(INFO!B8&gt;7,'M Q'!J12,"")</f>
        <v/>
      </c>
      <c r="I7" s="118" t="str">
        <f aca="false">IF(INFO!B8&gt;7,'M Q'!K12,"")</f>
        <v/>
      </c>
      <c r="J7" s="116" t="str">
        <f aca="false">IF(INFO!B8&gt;7,SUM(H7:I7),"")</f>
        <v/>
      </c>
      <c r="K7" s="107"/>
      <c r="L7" s="116" t="str">
        <f aca="false">IF(INFO!B8&gt;8,'M Q'!I13,"")</f>
        <v/>
      </c>
      <c r="M7" s="117" t="str">
        <f aca="false">IF(INFO!B8&gt;8,'M Q'!J13,"")</f>
        <v/>
      </c>
      <c r="N7" s="118" t="str">
        <f aca="false">IF(INFO!B8&gt;8,'M Q'!K13,"")</f>
        <v/>
      </c>
      <c r="O7" s="116" t="str">
        <f aca="false">IF(INFO!B8&gt;8,SUM(M7:N7),"")</f>
        <v/>
      </c>
      <c r="P7" s="103"/>
      <c r="Q7" s="116" t="str">
        <f aca="false">IF(INFO!B8&gt;15,'M Q'!I20,"")</f>
        <v/>
      </c>
      <c r="R7" s="117" t="str">
        <f aca="false">IF(INFO!B8&gt;15,'M Q'!J20,"")</f>
        <v/>
      </c>
      <c r="S7" s="118" t="str">
        <f aca="false">IF(INFO!B8&gt;15,'M Q'!K20,"")</f>
        <v/>
      </c>
      <c r="T7" s="116" t="str">
        <f aca="false">IF(INFO!B8&gt;15,SUM(R7:S7),"")</f>
        <v/>
      </c>
      <c r="U7" s="103"/>
    </row>
    <row r="8" s="108" customFormat="true" ht="24.75" hidden="false" customHeight="true" outlineLevel="0" collapsed="false">
      <c r="A8" s="109"/>
      <c r="B8" s="119" t="str">
        <f aca="false">'M Q'!N5</f>
        <v>GEHIN CHLOE</v>
      </c>
      <c r="C8" s="120" t="n">
        <f aca="false">'M Q'!O5</f>
        <v>93.1</v>
      </c>
      <c r="D8" s="121" t="n">
        <f aca="false">'M Q'!P5</f>
        <v>96.3</v>
      </c>
      <c r="E8" s="119" t="n">
        <f aca="false">SUM(C8:D8)</f>
        <v>189.4</v>
      </c>
      <c r="F8" s="107"/>
      <c r="G8" s="119" t="str">
        <f aca="false">IF(INFO!B8&gt;7,'M Q'!N12,"")</f>
        <v/>
      </c>
      <c r="H8" s="120" t="str">
        <f aca="false">IF(INFO!B8&gt;7,'M Q'!O12,"")</f>
        <v/>
      </c>
      <c r="I8" s="121" t="str">
        <f aca="false">IF(INFO!B8&gt;7,'M Q'!P12,"")</f>
        <v/>
      </c>
      <c r="J8" s="119" t="str">
        <f aca="false">IF(INFO!B8&gt;7,SUM(H8:I8),"")</f>
        <v/>
      </c>
      <c r="K8" s="107"/>
      <c r="L8" s="119" t="str">
        <f aca="false">IF(INFO!B8&gt;8,'M Q'!N13,"")</f>
        <v/>
      </c>
      <c r="M8" s="120" t="str">
        <f aca="false">IF(INFO!B8&gt;8,'M Q'!O13,"")</f>
        <v/>
      </c>
      <c r="N8" s="121" t="str">
        <f aca="false">IF(INFO!B8&gt;8,'M Q'!P13,"")</f>
        <v/>
      </c>
      <c r="O8" s="119" t="str">
        <f aca="false">IF(INFO!B8&gt;8,SUM(M8:N8),"")</f>
        <v/>
      </c>
      <c r="P8" s="103"/>
      <c r="Q8" s="119" t="str">
        <f aca="false">IF(INFO!B8&gt;15,'M Q'!N20,"")</f>
        <v/>
      </c>
      <c r="R8" s="120" t="str">
        <f aca="false">IF(INFO!B8&gt;15,'M Q'!O20,"")</f>
        <v/>
      </c>
      <c r="S8" s="121" t="str">
        <f aca="false">IF(INFO!B8&gt;15,'M Q'!P20,"")</f>
        <v/>
      </c>
      <c r="T8" s="119" t="str">
        <f aca="false">IF(INFO!B8&gt;15,SUM(R8:S8),"")</f>
        <v/>
      </c>
      <c r="U8" s="103"/>
    </row>
    <row r="9" s="108" customFormat="true" ht="24.75" hidden="false" customHeight="true" outlineLevel="0" collapsed="false">
      <c r="A9" s="122"/>
      <c r="B9" s="123"/>
      <c r="C9" s="103"/>
      <c r="D9" s="103"/>
      <c r="E9" s="123"/>
      <c r="F9" s="123"/>
      <c r="K9" s="123"/>
      <c r="L9" s="123"/>
      <c r="M9" s="103"/>
      <c r="N9" s="103"/>
      <c r="O9" s="123"/>
      <c r="P9" s="103"/>
      <c r="Q9" s="123"/>
      <c r="R9" s="103"/>
      <c r="S9" s="103"/>
      <c r="T9" s="123"/>
      <c r="U9" s="103"/>
    </row>
    <row r="10" s="108" customFormat="true" ht="24.75" hidden="false" customHeight="true" outlineLevel="0" collapsed="false">
      <c r="A10" s="122"/>
      <c r="B10" s="104" t="s">
        <v>63</v>
      </c>
      <c r="C10" s="105" t="str">
        <f aca="false">'M Q'!B6</f>
        <v>THAON</v>
      </c>
      <c r="D10" s="105"/>
      <c r="E10" s="106" t="n">
        <f aca="false">'M Q'!S6</f>
        <v>502.8</v>
      </c>
      <c r="F10" s="107"/>
      <c r="G10" s="104" t="str">
        <f aca="false">IF(INFO!B8&gt;6,"7e MQ","")</f>
        <v/>
      </c>
      <c r="H10" s="105" t="str">
        <f aca="false">IF(INFO!B8&gt;6,'M Q'!B11,"")</f>
        <v/>
      </c>
      <c r="I10" s="105"/>
      <c r="J10" s="106" t="str">
        <f aca="false">IF(INFO!B8&gt;6,'M Q'!S11,"")</f>
        <v/>
      </c>
      <c r="K10" s="107"/>
      <c r="L10" s="104" t="s">
        <v>64</v>
      </c>
      <c r="M10" s="105" t="str">
        <f aca="false">IF(INFO!B8&gt;9,'M Q'!B14,"")</f>
        <v/>
      </c>
      <c r="N10" s="105"/>
      <c r="O10" s="106" t="str">
        <f aca="false">IF(INFO!B8&gt;9,'M Q'!S14,"")</f>
        <v/>
      </c>
      <c r="P10" s="103"/>
      <c r="Q10" s="104" t="s">
        <v>65</v>
      </c>
      <c r="R10" s="105" t="str">
        <f aca="false">IF(INFO!B8&gt;14,'M Q'!B19,"")</f>
        <v/>
      </c>
      <c r="S10" s="105"/>
      <c r="T10" s="106" t="str">
        <f aca="false">IF(INFO!B8&gt;14,'M Q'!S19,"")</f>
        <v/>
      </c>
      <c r="U10" s="103"/>
    </row>
    <row r="11" s="108" customFormat="true" ht="24.75" hidden="false" customHeight="true" outlineLevel="0" collapsed="false">
      <c r="A11" s="109"/>
      <c r="B11" s="104" t="s">
        <v>59</v>
      </c>
      <c r="C11" s="110" t="s">
        <v>60</v>
      </c>
      <c r="D11" s="111" t="s">
        <v>61</v>
      </c>
      <c r="E11" s="104" t="s">
        <v>62</v>
      </c>
      <c r="F11" s="112"/>
      <c r="G11" s="104" t="s">
        <v>59</v>
      </c>
      <c r="H11" s="110" t="s">
        <v>60</v>
      </c>
      <c r="I11" s="111" t="s">
        <v>61</v>
      </c>
      <c r="J11" s="104" t="s">
        <v>62</v>
      </c>
      <c r="K11" s="112"/>
      <c r="L11" s="104" t="s">
        <v>59</v>
      </c>
      <c r="M11" s="110" t="s">
        <v>60</v>
      </c>
      <c r="N11" s="111" t="s">
        <v>61</v>
      </c>
      <c r="O11" s="104" t="s">
        <v>62</v>
      </c>
      <c r="P11" s="103"/>
      <c r="Q11" s="104" t="s">
        <v>59</v>
      </c>
      <c r="R11" s="110" t="s">
        <v>60</v>
      </c>
      <c r="S11" s="111" t="s">
        <v>61</v>
      </c>
      <c r="T11" s="104" t="s">
        <v>62</v>
      </c>
      <c r="U11" s="103"/>
    </row>
    <row r="12" s="108" customFormat="true" ht="24.75" hidden="false" customHeight="true" outlineLevel="0" collapsed="false">
      <c r="A12" s="109"/>
      <c r="B12" s="113" t="str">
        <f aca="false">'M Q'!D6</f>
        <v>LISTAR MARGAUX</v>
      </c>
      <c r="C12" s="114" t="n">
        <f aca="false">'M Q'!E6</f>
        <v>74.7</v>
      </c>
      <c r="D12" s="115" t="n">
        <f aca="false">'M Q'!F6</f>
        <v>80.4</v>
      </c>
      <c r="E12" s="113" t="n">
        <f aca="false">SUM(C12:D12)</f>
        <v>155.1</v>
      </c>
      <c r="F12" s="107"/>
      <c r="G12" s="113" t="str">
        <f aca="false">IF(INFO!B8&gt;6,'M Q'!D11,"")</f>
        <v/>
      </c>
      <c r="H12" s="114" t="str">
        <f aca="false">IF(INFO!B8&gt;6,'M Q'!E11,"")</f>
        <v/>
      </c>
      <c r="I12" s="115" t="str">
        <f aca="false">IF(INFO!B8&gt;6,'M Q'!F11,"")</f>
        <v/>
      </c>
      <c r="J12" s="113" t="str">
        <f aca="false">IF(INFO!B8&gt;6,SUM(H12:I12),"")</f>
        <v/>
      </c>
      <c r="K12" s="107"/>
      <c r="L12" s="113" t="str">
        <f aca="false">IF(INFO!B8&gt;9,'M Q'!D14,"")</f>
        <v/>
      </c>
      <c r="M12" s="114" t="str">
        <f aca="false">IF(INFO!B8&gt;9,'M Q'!E14,"")</f>
        <v/>
      </c>
      <c r="N12" s="115" t="str">
        <f aca="false">IF(INFO!B8&gt;9,'M Q'!F14,"")</f>
        <v/>
      </c>
      <c r="O12" s="113" t="str">
        <f aca="false">IF(INFO!B8&gt;9,SUM(M12:N12),"")</f>
        <v/>
      </c>
      <c r="P12" s="103"/>
      <c r="Q12" s="113" t="str">
        <f aca="false">IF(INFO!B8&gt;14,'M Q'!D19,"")</f>
        <v/>
      </c>
      <c r="R12" s="114" t="str">
        <f aca="false">IF(INFO!B8&gt;14,'M Q'!E19,"")</f>
        <v/>
      </c>
      <c r="S12" s="115" t="str">
        <f aca="false">IF(INFO!B8&gt;14,'M Q'!F19,"")</f>
        <v/>
      </c>
      <c r="T12" s="113" t="str">
        <f aca="false">IF(INFO!B8&gt;14,SUM(R12:S12),"")</f>
        <v/>
      </c>
      <c r="U12" s="103"/>
    </row>
    <row r="13" s="108" customFormat="true" ht="24.75" hidden="false" customHeight="true" outlineLevel="0" collapsed="false">
      <c r="A13" s="109"/>
      <c r="B13" s="116" t="str">
        <f aca="false">'M Q'!I6</f>
        <v>LISTAR CLEMENCE</v>
      </c>
      <c r="C13" s="117" t="n">
        <f aca="false">'M Q'!J6</f>
        <v>81.2</v>
      </c>
      <c r="D13" s="118" t="n">
        <f aca="false">'M Q'!K6</f>
        <v>87.3</v>
      </c>
      <c r="E13" s="116" t="n">
        <f aca="false">SUM(C13:D13)</f>
        <v>168.5</v>
      </c>
      <c r="F13" s="107"/>
      <c r="G13" s="116" t="str">
        <f aca="false">IF(INFO!B8&gt;6,'M Q'!I11,"")</f>
        <v/>
      </c>
      <c r="H13" s="117" t="str">
        <f aca="false">IF(INFO!B8&gt;6,'M Q'!J11,"")</f>
        <v/>
      </c>
      <c r="I13" s="118" t="str">
        <f aca="false">IF(INFO!B8&gt;6,'M Q'!K11,"")</f>
        <v/>
      </c>
      <c r="J13" s="116" t="str">
        <f aca="false">IF(INFO!B8&gt;6,SUM(H13:I13),"")</f>
        <v/>
      </c>
      <c r="K13" s="107"/>
      <c r="L13" s="116" t="str">
        <f aca="false">IF(INFO!B8&gt;9,'M Q'!I14,"")</f>
        <v/>
      </c>
      <c r="M13" s="117" t="str">
        <f aca="false">IF(INFO!B8&gt;9,'M Q'!J14,"")</f>
        <v/>
      </c>
      <c r="N13" s="118" t="str">
        <f aca="false">IF(INFO!B8&gt;9,'M Q'!K14,"")</f>
        <v/>
      </c>
      <c r="O13" s="116" t="str">
        <f aca="false">IF(INFO!B8&gt;9,SUM(M13:N13),"")</f>
        <v/>
      </c>
      <c r="P13" s="103"/>
      <c r="Q13" s="116" t="str">
        <f aca="false">IF(INFO!B8&gt;14,'M Q'!I19,"")</f>
        <v/>
      </c>
      <c r="R13" s="117" t="str">
        <f aca="false">IF(INFO!B8&gt;14,'M Q'!J19,"")</f>
        <v/>
      </c>
      <c r="S13" s="118" t="str">
        <f aca="false">IF(INFO!B8&gt;14,'M Q'!K19,"")</f>
        <v/>
      </c>
      <c r="T13" s="116" t="str">
        <f aca="false">IF(INFO!B8&gt;14,SUM(R13:S13),"")</f>
        <v/>
      </c>
      <c r="U13" s="103"/>
    </row>
    <row r="14" s="108" customFormat="true" ht="24.75" hidden="false" customHeight="true" outlineLevel="0" collapsed="false">
      <c r="A14" s="109"/>
      <c r="B14" s="119" t="str">
        <f aca="false">'M Q'!N6</f>
        <v>OUGER MANON</v>
      </c>
      <c r="C14" s="120" t="n">
        <f aca="false">'M Q'!O6</f>
        <v>87.8</v>
      </c>
      <c r="D14" s="121" t="n">
        <f aca="false">'M Q'!P6</f>
        <v>91.4</v>
      </c>
      <c r="E14" s="119" t="n">
        <f aca="false">SUM(C14:D14)</f>
        <v>179.2</v>
      </c>
      <c r="F14" s="107"/>
      <c r="G14" s="119" t="str">
        <f aca="false">IF(INFO!B8&gt;6,'M Q'!N11,"")</f>
        <v/>
      </c>
      <c r="H14" s="120" t="str">
        <f aca="false">IF(INFO!B8&gt;6,'M Q'!O11,"")</f>
        <v/>
      </c>
      <c r="I14" s="121" t="str">
        <f aca="false">IF(INFO!B8&gt;6,'M Q'!P11,"")</f>
        <v/>
      </c>
      <c r="J14" s="119" t="str">
        <f aca="false">IF(INFO!B8&gt;6,SUM(H14:I14),"")</f>
        <v/>
      </c>
      <c r="K14" s="107"/>
      <c r="L14" s="119" t="str">
        <f aca="false">IF(INFO!B8&gt;9,'M Q'!N14,"")</f>
        <v/>
      </c>
      <c r="M14" s="120" t="str">
        <f aca="false">IF(INFO!B8&gt;9,'M Q'!O14,"")</f>
        <v/>
      </c>
      <c r="N14" s="121" t="str">
        <f aca="false">IF(INFO!B8&gt;9,'M Q'!P14,"")</f>
        <v/>
      </c>
      <c r="O14" s="119" t="str">
        <f aca="false">IF(INFO!B8&gt;9,SUM(M14:N14),"")</f>
        <v/>
      </c>
      <c r="P14" s="103"/>
      <c r="Q14" s="119" t="str">
        <f aca="false">IF(INFO!B8&gt;14,'M Q'!N19,"")</f>
        <v/>
      </c>
      <c r="R14" s="120" t="str">
        <f aca="false">IF(INFO!B8&gt;14,'M Q'!O19,"")</f>
        <v/>
      </c>
      <c r="S14" s="121" t="str">
        <f aca="false">IF(INFO!B8&gt;14,'M Q'!P19,"")</f>
        <v/>
      </c>
      <c r="T14" s="119" t="str">
        <f aca="false">IF(INFO!B8&gt;14,SUM(R14:S14),"")</f>
        <v/>
      </c>
      <c r="U14" s="103"/>
    </row>
    <row r="15" s="108" customFormat="true" ht="24.75" hidden="false" customHeight="true" outlineLevel="0" collapsed="false">
      <c r="A15" s="122"/>
      <c r="B15" s="123"/>
      <c r="C15" s="103"/>
      <c r="D15" s="103"/>
      <c r="E15" s="123"/>
      <c r="F15" s="123"/>
      <c r="K15" s="123"/>
      <c r="L15" s="123"/>
      <c r="M15" s="103"/>
      <c r="N15" s="103"/>
      <c r="O15" s="123"/>
      <c r="P15" s="103"/>
      <c r="Q15" s="123"/>
      <c r="R15" s="103"/>
      <c r="S15" s="103"/>
      <c r="T15" s="123"/>
      <c r="U15" s="103"/>
    </row>
    <row r="16" s="108" customFormat="true" ht="24.75" hidden="false" customHeight="true" outlineLevel="0" collapsed="false">
      <c r="A16" s="122"/>
      <c r="B16" s="104" t="str">
        <f aca="false">IF(INFO!B8&gt;2,"3e MQ","")</f>
        <v>3e MQ</v>
      </c>
      <c r="C16" s="105" t="str">
        <f aca="false">IF(INFO!B8&gt;2,'M Q'!B7,"")</f>
        <v>NEUFCHATEAU</v>
      </c>
      <c r="D16" s="105"/>
      <c r="E16" s="106" t="n">
        <f aca="false">IF(INFO!B8&gt;2,'M Q'!S7,"")</f>
        <v>472.7</v>
      </c>
      <c r="F16" s="107"/>
      <c r="G16" s="104" t="str">
        <f aca="false">IF(INFO!B8&gt;5,"6e MQ","")</f>
        <v/>
      </c>
      <c r="H16" s="105" t="str">
        <f aca="false">IF(INFO!B8&gt;5,'M Q'!B10,"")</f>
        <v/>
      </c>
      <c r="I16" s="105"/>
      <c r="J16" s="106" t="str">
        <f aca="false">IF(INFO!B8&gt;5,'M Q'!S10,"")</f>
        <v/>
      </c>
      <c r="K16" s="107"/>
      <c r="L16" s="104" t="s">
        <v>66</v>
      </c>
      <c r="M16" s="105" t="str">
        <f aca="false">IF(INFO!B8&gt;10,'M Q'!B15,"")</f>
        <v/>
      </c>
      <c r="N16" s="105"/>
      <c r="O16" s="106" t="str">
        <f aca="false">IF(INFO!B8&gt;10,'M Q'!S15,"")</f>
        <v/>
      </c>
      <c r="P16" s="103"/>
      <c r="Q16" s="104" t="s">
        <v>67</v>
      </c>
      <c r="R16" s="105" t="str">
        <f aca="false">IF(INFO!B8&gt;13,'M Q'!B18,"")</f>
        <v/>
      </c>
      <c r="S16" s="105"/>
      <c r="T16" s="106" t="str">
        <f aca="false">IF(INFO!B8&gt;13,'M Q'!S18,"")</f>
        <v/>
      </c>
      <c r="U16" s="103"/>
    </row>
    <row r="17" s="108" customFormat="true" ht="24.75" hidden="false" customHeight="true" outlineLevel="0" collapsed="false">
      <c r="A17" s="109"/>
      <c r="B17" s="104" t="s">
        <v>59</v>
      </c>
      <c r="C17" s="110" t="s">
        <v>60</v>
      </c>
      <c r="D17" s="111" t="s">
        <v>61</v>
      </c>
      <c r="E17" s="104" t="s">
        <v>62</v>
      </c>
      <c r="F17" s="112"/>
      <c r="G17" s="104" t="s">
        <v>59</v>
      </c>
      <c r="H17" s="110" t="s">
        <v>60</v>
      </c>
      <c r="I17" s="111" t="s">
        <v>61</v>
      </c>
      <c r="J17" s="104" t="s">
        <v>62</v>
      </c>
      <c r="K17" s="112"/>
      <c r="L17" s="104" t="s">
        <v>59</v>
      </c>
      <c r="M17" s="110" t="s">
        <v>60</v>
      </c>
      <c r="N17" s="111" t="s">
        <v>61</v>
      </c>
      <c r="O17" s="104" t="s">
        <v>62</v>
      </c>
      <c r="P17" s="103"/>
      <c r="Q17" s="104" t="s">
        <v>59</v>
      </c>
      <c r="R17" s="110" t="s">
        <v>60</v>
      </c>
      <c r="S17" s="111" t="s">
        <v>61</v>
      </c>
      <c r="T17" s="104" t="s">
        <v>62</v>
      </c>
      <c r="U17" s="103"/>
    </row>
    <row r="18" s="108" customFormat="true" ht="24.75" hidden="false" customHeight="true" outlineLevel="0" collapsed="false">
      <c r="A18" s="109"/>
      <c r="B18" s="113" t="str">
        <f aca="false">IF(INFO!B8&gt;2,'M Q'!D7,"")</f>
        <v>MILLET MARINE</v>
      </c>
      <c r="C18" s="114" t="n">
        <f aca="false">IF(INFO!B8&gt;2,'M Q'!E7,"")</f>
        <v>75.2</v>
      </c>
      <c r="D18" s="115" t="n">
        <f aca="false">IF(INFO!B8&gt;2,'M Q'!F7,"")</f>
        <v>68</v>
      </c>
      <c r="E18" s="113" t="n">
        <f aca="false">IF(INFO!B8&gt;2,SUM(C18:D18),"")</f>
        <v>143.2</v>
      </c>
      <c r="F18" s="107"/>
      <c r="G18" s="113" t="str">
        <f aca="false">IF(INFO!B8&gt;5,'M Q'!D10,"")</f>
        <v/>
      </c>
      <c r="H18" s="114" t="str">
        <f aca="false">IF(INFO!B8&gt;5,'M Q'!E10,"")</f>
        <v/>
      </c>
      <c r="I18" s="115" t="str">
        <f aca="false">IF(INFO!B8&gt;5,'M Q'!F10,"")</f>
        <v/>
      </c>
      <c r="J18" s="113" t="str">
        <f aca="false">IF(INFO!B8&gt;5,SUM(H18:I18),"")</f>
        <v/>
      </c>
      <c r="K18" s="107"/>
      <c r="L18" s="113" t="str">
        <f aca="false">IF(INFO!B8&gt;10,'M Q'!D15,"")</f>
        <v/>
      </c>
      <c r="M18" s="114" t="str">
        <f aca="false">IF(INFO!B8&gt;10,'M Q'!E15,"")</f>
        <v/>
      </c>
      <c r="N18" s="115" t="str">
        <f aca="false">IF(INFO!B8&gt;10,'M Q'!F15,"")</f>
        <v/>
      </c>
      <c r="O18" s="113" t="str">
        <f aca="false">IF(INFO!B8&gt;10,SUM(M18:N18),"")</f>
        <v/>
      </c>
      <c r="P18" s="103"/>
      <c r="Q18" s="113" t="str">
        <f aca="false">IF(INFO!B8&gt;13,'M Q'!D18,"")</f>
        <v/>
      </c>
      <c r="R18" s="114" t="str">
        <f aca="false">IF(INFO!B8&gt;13,'M Q'!E18,"")</f>
        <v/>
      </c>
      <c r="S18" s="115" t="str">
        <f aca="false">IF(INFO!B8&gt;13,'M Q'!F18,"")</f>
        <v/>
      </c>
      <c r="T18" s="113" t="str">
        <f aca="false">IF(INFO!B8&gt;13,SUM(R18:S18),"")</f>
        <v/>
      </c>
      <c r="U18" s="103"/>
    </row>
    <row r="19" s="108" customFormat="true" ht="24.75" hidden="false" customHeight="true" outlineLevel="0" collapsed="false">
      <c r="A19" s="109"/>
      <c r="B19" s="116" t="str">
        <f aca="false">IF(INFO!B8&gt;2,'M Q'!I7,"")</f>
        <v>CHOLLEY EDEN</v>
      </c>
      <c r="C19" s="117" t="n">
        <f aca="false">IF(INFO!B8&gt;2,'M Q'!J7,"")</f>
        <v>69.6</v>
      </c>
      <c r="D19" s="118" t="n">
        <f aca="false">IF(INFO!B8&gt;2,'M Q'!K7,"")</f>
        <v>71.4</v>
      </c>
      <c r="E19" s="116" t="n">
        <f aca="false">IF(INFO!B8&gt;2,SUM(C19:D19),"")</f>
        <v>141</v>
      </c>
      <c r="F19" s="107"/>
      <c r="G19" s="116" t="str">
        <f aca="false">IF(INFO!B8&gt;5,'M Q'!I10,"")</f>
        <v/>
      </c>
      <c r="H19" s="117" t="str">
        <f aca="false">IF(INFO!B8&gt;5,'M Q'!J10,"")</f>
        <v/>
      </c>
      <c r="I19" s="118" t="str">
        <f aca="false">IF(INFO!B8&gt;5,'M Q'!K10,"")</f>
        <v/>
      </c>
      <c r="J19" s="116" t="str">
        <f aca="false">IF(INFO!B8&gt;5,SUM(H19:I19),"")</f>
        <v/>
      </c>
      <c r="K19" s="107"/>
      <c r="L19" s="116" t="str">
        <f aca="false">IF(INFO!B8&gt;10,'M Q'!I15,"")</f>
        <v/>
      </c>
      <c r="M19" s="117" t="str">
        <f aca="false">IF(INFO!B8&gt;10,'M Q'!J15,"")</f>
        <v/>
      </c>
      <c r="N19" s="118" t="str">
        <f aca="false">IF(INFO!B8&gt;10,'M Q'!K15,"")</f>
        <v/>
      </c>
      <c r="O19" s="116" t="str">
        <f aca="false">IF(INFO!B8&gt;10,SUM(M19:N19),"")</f>
        <v/>
      </c>
      <c r="P19" s="103"/>
      <c r="Q19" s="116" t="str">
        <f aca="false">IF(INFO!B8&gt;13,'M Q'!I18,"")</f>
        <v/>
      </c>
      <c r="R19" s="117" t="str">
        <f aca="false">IF(INFO!B8&gt;13,'M Q'!J18,"")</f>
        <v/>
      </c>
      <c r="S19" s="118" t="str">
        <f aca="false">IF(INFO!B8&gt;13,'M Q'!K18,"")</f>
        <v/>
      </c>
      <c r="T19" s="116" t="str">
        <f aca="false">IF(INFO!B8&gt;13,SUM(R19:S19),"")</f>
        <v/>
      </c>
      <c r="U19" s="103"/>
    </row>
    <row r="20" s="108" customFormat="true" ht="24.75" hidden="false" customHeight="true" outlineLevel="0" collapsed="false">
      <c r="A20" s="109"/>
      <c r="B20" s="119" t="str">
        <f aca="false">IF(INFO!B8&gt;2,'M Q'!N7,"")</f>
        <v>DA CUHNA AMBRE</v>
      </c>
      <c r="C20" s="120" t="n">
        <f aca="false">IF(INFO!B8&gt;2,'M Q'!O7,"")</f>
        <v>94.2</v>
      </c>
      <c r="D20" s="121" t="n">
        <f aca="false">IF(INFO!B8&gt;2,'M Q'!P7,"")</f>
        <v>94.3</v>
      </c>
      <c r="E20" s="119" t="n">
        <f aca="false">IF(INFO!B8&gt;2,SUM(C20:D20),"")</f>
        <v>188.5</v>
      </c>
      <c r="F20" s="107"/>
      <c r="G20" s="119" t="str">
        <f aca="false">IF(INFO!B8&gt;5,'M Q'!N10,"")</f>
        <v/>
      </c>
      <c r="H20" s="120" t="str">
        <f aca="false">IF(INFO!B8&gt;5,'M Q'!O10,"")</f>
        <v/>
      </c>
      <c r="I20" s="121" t="str">
        <f aca="false">IF(INFO!B8&gt;5,'M Q'!P10,"")</f>
        <v/>
      </c>
      <c r="J20" s="119" t="str">
        <f aca="false">IF(INFO!B8&gt;5,SUM(H20:I20),"")</f>
        <v/>
      </c>
      <c r="K20" s="107"/>
      <c r="L20" s="119" t="str">
        <f aca="false">IF(INFO!B8&gt;10,'M Q'!N15,"")</f>
        <v/>
      </c>
      <c r="M20" s="120" t="str">
        <f aca="false">IF(INFO!B8&gt;10,'M Q'!O15,"")</f>
        <v/>
      </c>
      <c r="N20" s="121" t="str">
        <f aca="false">IF(INFO!B8&gt;10,'M Q'!P15,"")</f>
        <v/>
      </c>
      <c r="O20" s="119" t="str">
        <f aca="false">IF(INFO!B8&gt;10,SUM(M20:N20),"")</f>
        <v/>
      </c>
      <c r="P20" s="103"/>
      <c r="Q20" s="119" t="str">
        <f aca="false">IF(INFO!B8&gt;13,'M Q'!N18,"")</f>
        <v/>
      </c>
      <c r="R20" s="120" t="str">
        <f aca="false">IF(INFO!B8&gt;13,'M Q'!O18,"")</f>
        <v/>
      </c>
      <c r="S20" s="121" t="str">
        <f aca="false">IF(INFO!B8&gt;13,'M Q'!P18,"")</f>
        <v/>
      </c>
      <c r="T20" s="119" t="str">
        <f aca="false">IF(INFO!B8&gt;13,SUM(R20:S20),"")</f>
        <v/>
      </c>
      <c r="U20" s="103"/>
    </row>
    <row r="21" s="108" customFormat="true" ht="24.75" hidden="false" customHeight="true" outlineLevel="0" collapsed="false">
      <c r="A21" s="122"/>
      <c r="B21" s="123"/>
      <c r="C21" s="103"/>
      <c r="D21" s="103"/>
      <c r="E21" s="123"/>
      <c r="F21" s="123"/>
      <c r="K21" s="123"/>
      <c r="L21" s="123"/>
      <c r="M21" s="103"/>
      <c r="N21" s="103"/>
      <c r="O21" s="123"/>
      <c r="P21" s="103"/>
      <c r="Q21" s="123"/>
      <c r="R21" s="103"/>
      <c r="S21" s="103"/>
      <c r="T21" s="123"/>
      <c r="U21" s="103"/>
    </row>
    <row r="22" s="108" customFormat="true" ht="24.75" hidden="false" customHeight="true" outlineLevel="0" collapsed="false">
      <c r="A22" s="122"/>
      <c r="B22" s="104" t="str">
        <f aca="false">IF(INFO!B8&gt;3,"4e MQ","")</f>
        <v>4e MQ</v>
      </c>
      <c r="C22" s="105" t="str">
        <f aca="false">IF(INFO!B8&gt;3,'M Q'!B8,"")</f>
        <v>REMIREMONT</v>
      </c>
      <c r="D22" s="105"/>
      <c r="E22" s="106" t="n">
        <f aca="false">IF(INFO!B8&gt;3,'M Q'!S8,"")</f>
        <v>392.3</v>
      </c>
      <c r="F22" s="107"/>
      <c r="G22" s="104" t="str">
        <f aca="false">IF(INFO!B8&gt;4,"5e MQ","")</f>
        <v/>
      </c>
      <c r="H22" s="105" t="str">
        <f aca="false">IF(INFO!B8&gt;4,'M Q'!B9,"")</f>
        <v/>
      </c>
      <c r="I22" s="105"/>
      <c r="J22" s="106" t="str">
        <f aca="false">IF(INFO!B8&gt;4,'M Q'!S9,"")</f>
        <v/>
      </c>
      <c r="K22" s="107"/>
      <c r="L22" s="104" t="s">
        <v>68</v>
      </c>
      <c r="M22" s="105" t="str">
        <f aca="false">IF(INFO!B8&gt;11,'M Q'!B16,"")</f>
        <v/>
      </c>
      <c r="N22" s="105"/>
      <c r="O22" s="106" t="str">
        <f aca="false">IF(INFO!B8&gt;11,'M Q'!S16,"")</f>
        <v/>
      </c>
      <c r="P22" s="103"/>
      <c r="Q22" s="104" t="s">
        <v>69</v>
      </c>
      <c r="R22" s="105" t="str">
        <f aca="false">IF(INFO!B8&gt;12,'M Q'!B17,"")</f>
        <v/>
      </c>
      <c r="S22" s="105"/>
      <c r="T22" s="106" t="str">
        <f aca="false">IF(INFO!B8&gt;12,'M Q'!S17,"")</f>
        <v/>
      </c>
      <c r="U22" s="103"/>
    </row>
    <row r="23" s="108" customFormat="true" ht="24.75" hidden="false" customHeight="true" outlineLevel="0" collapsed="false">
      <c r="A23" s="109"/>
      <c r="B23" s="104" t="s">
        <v>59</v>
      </c>
      <c r="C23" s="110" t="s">
        <v>60</v>
      </c>
      <c r="D23" s="111" t="s">
        <v>61</v>
      </c>
      <c r="E23" s="104" t="s">
        <v>62</v>
      </c>
      <c r="F23" s="112"/>
      <c r="G23" s="104" t="s">
        <v>59</v>
      </c>
      <c r="H23" s="110" t="s">
        <v>60</v>
      </c>
      <c r="I23" s="111" t="s">
        <v>61</v>
      </c>
      <c r="J23" s="104" t="s">
        <v>62</v>
      </c>
      <c r="K23" s="112"/>
      <c r="L23" s="104" t="s">
        <v>59</v>
      </c>
      <c r="M23" s="110" t="s">
        <v>60</v>
      </c>
      <c r="N23" s="111" t="s">
        <v>61</v>
      </c>
      <c r="O23" s="104" t="s">
        <v>62</v>
      </c>
      <c r="P23" s="103"/>
      <c r="Q23" s="104" t="s">
        <v>59</v>
      </c>
      <c r="R23" s="110" t="s">
        <v>60</v>
      </c>
      <c r="S23" s="111" t="s">
        <v>61</v>
      </c>
      <c r="T23" s="104" t="s">
        <v>62</v>
      </c>
      <c r="U23" s="103"/>
    </row>
    <row r="24" s="108" customFormat="true" ht="24.75" hidden="false" customHeight="true" outlineLevel="0" collapsed="false">
      <c r="A24" s="109"/>
      <c r="B24" s="113" t="str">
        <f aca="false">IF(INFO!B8&gt;3,'M Q'!D8,"")</f>
        <v>PRAT JEZAEL</v>
      </c>
      <c r="C24" s="114" t="n">
        <f aca="false">IF(INFO!B8&gt;3,'M Q'!E8,"")</f>
        <v>56.8</v>
      </c>
      <c r="D24" s="115" t="n">
        <f aca="false">IF(INFO!B8&gt;3,'M Q'!F8,"")</f>
        <v>48.8</v>
      </c>
      <c r="E24" s="113" t="n">
        <f aca="false">IF(INFO!B8&gt;3,SUM(C24:D24),"")</f>
        <v>105.6</v>
      </c>
      <c r="F24" s="107"/>
      <c r="G24" s="113" t="str">
        <f aca="false">IF(INFO!B8&gt;4,'M Q'!D9,"")</f>
        <v/>
      </c>
      <c r="H24" s="114" t="str">
        <f aca="false">IF(INFO!B8&gt;4,'M Q'!E9,"")</f>
        <v/>
      </c>
      <c r="I24" s="115" t="str">
        <f aca="false">IF(INFO!B8&gt;4,'M Q'!F9,"")</f>
        <v/>
      </c>
      <c r="J24" s="113" t="str">
        <f aca="false">IF(INFO!B8&gt;4,SUM(H24:I24),"")</f>
        <v/>
      </c>
      <c r="K24" s="107"/>
      <c r="L24" s="113" t="str">
        <f aca="false">IF(INFO!B8&gt;11,'M Q'!D16,"")</f>
        <v/>
      </c>
      <c r="M24" s="114" t="str">
        <f aca="false">IF(INFO!B8&gt;11,'M Q'!E16,"")</f>
        <v/>
      </c>
      <c r="N24" s="115" t="str">
        <f aca="false">IF(INFO!B8&gt;11,'M Q'!F16,"")</f>
        <v/>
      </c>
      <c r="O24" s="113" t="str">
        <f aca="false">IF(INFO!B8&gt;11,SUM(M24:N24),"")</f>
        <v/>
      </c>
      <c r="P24" s="103"/>
      <c r="Q24" s="113" t="str">
        <f aca="false">IF(INFO!B8&gt;12,'M Q'!D17,"")</f>
        <v/>
      </c>
      <c r="R24" s="114" t="str">
        <f aca="false">IF(INFO!B8&gt;12,'M Q'!E17,"")</f>
        <v/>
      </c>
      <c r="S24" s="115" t="str">
        <f aca="false">IF(INFO!B8&gt;12,'M Q'!F17,"")</f>
        <v/>
      </c>
      <c r="T24" s="113" t="str">
        <f aca="false">IF(INFO!B8&gt;12,SUM(R24:S24),"")</f>
        <v/>
      </c>
      <c r="U24" s="103"/>
    </row>
    <row r="25" s="108" customFormat="true" ht="24.75" hidden="false" customHeight="true" outlineLevel="0" collapsed="false">
      <c r="A25" s="109"/>
      <c r="B25" s="116" t="str">
        <f aca="false">IF(INFO!B8&gt;3,'M Q'!I8,"")</f>
        <v>CHOUCRI-FILALI JAWAD</v>
      </c>
      <c r="C25" s="117" t="n">
        <f aca="false">IF(INFO!B8&gt;3,'M Q'!J8,"")</f>
        <v>81.9</v>
      </c>
      <c r="D25" s="118" t="n">
        <f aca="false">IF(INFO!B8&gt;3,'M Q'!K8,"")</f>
        <v>70.8</v>
      </c>
      <c r="E25" s="116" t="n">
        <f aca="false">IF(INFO!B8&gt;3,SUM(C25:D25),"")</f>
        <v>152.7</v>
      </c>
      <c r="F25" s="107"/>
      <c r="G25" s="116" t="str">
        <f aca="false">IF(INFO!B8&gt;4,'M Q'!I9,"")</f>
        <v/>
      </c>
      <c r="H25" s="117" t="str">
        <f aca="false">IF(INFO!B8&gt;4,'M Q'!J9,"")</f>
        <v/>
      </c>
      <c r="I25" s="118" t="str">
        <f aca="false">IF(INFO!B8&gt;4,'M Q'!K9,"")</f>
        <v/>
      </c>
      <c r="J25" s="116" t="str">
        <f aca="false">IF(INFO!B8&gt;4,SUM(H25:I25),"")</f>
        <v/>
      </c>
      <c r="K25" s="107"/>
      <c r="L25" s="116" t="str">
        <f aca="false">IF(INFO!B8&gt;11,'M Q'!I16,"")</f>
        <v/>
      </c>
      <c r="M25" s="117" t="str">
        <f aca="false">IF(INFO!B8&gt;11,'M Q'!J16,"")</f>
        <v/>
      </c>
      <c r="N25" s="118" t="str">
        <f aca="false">IF(INFO!B8&gt;11,'M Q'!K16,"")</f>
        <v/>
      </c>
      <c r="O25" s="116" t="str">
        <f aca="false">IF(INFO!B8&gt;11,SUM(M25:N25),"")</f>
        <v/>
      </c>
      <c r="P25" s="103"/>
      <c r="Q25" s="116" t="str">
        <f aca="false">IF(INFO!B8&gt;12,'M Q'!I17,"")</f>
        <v/>
      </c>
      <c r="R25" s="117" t="str">
        <f aca="false">IF(INFO!B8&gt;12,'M Q'!J17,"")</f>
        <v/>
      </c>
      <c r="S25" s="118" t="str">
        <f aca="false">IF(INFO!B8&gt;12,'M Q'!K17,"")</f>
        <v/>
      </c>
      <c r="T25" s="116" t="str">
        <f aca="false">IF(INFO!B8&gt;12,SUM(R25:S25),"")</f>
        <v/>
      </c>
      <c r="U25" s="103"/>
    </row>
    <row r="26" s="108" customFormat="true" ht="24.75" hidden="false" customHeight="true" outlineLevel="0" collapsed="false">
      <c r="A26" s="109"/>
      <c r="B26" s="119" t="str">
        <f aca="false">IF(INFO!B8&gt;3,'M Q'!N8,"")</f>
        <v>ROLIN TIMEO</v>
      </c>
      <c r="C26" s="120" t="n">
        <f aca="false">IF(INFO!B8&gt;3,'M Q'!O8,"")</f>
        <v>63.2</v>
      </c>
      <c r="D26" s="121" t="n">
        <f aca="false">IF(INFO!B8&gt;3,'M Q'!P8,"")</f>
        <v>70.8</v>
      </c>
      <c r="E26" s="119" t="n">
        <f aca="false">IF(INFO!B8&gt;3,SUM(C26:D26),"")</f>
        <v>134</v>
      </c>
      <c r="F26" s="107"/>
      <c r="G26" s="119" t="str">
        <f aca="false">IF(INFO!B8&gt;4,'M Q'!N9,"")</f>
        <v/>
      </c>
      <c r="H26" s="120" t="str">
        <f aca="false">IF(INFO!B8&gt;4,'M Q'!O9,"")</f>
        <v/>
      </c>
      <c r="I26" s="121" t="str">
        <f aca="false">IF(INFO!B8&gt;4,'M Q'!P9,"")</f>
        <v/>
      </c>
      <c r="J26" s="119" t="str">
        <f aca="false">IF(INFO!B8&gt;4,SUM(H26:I26),"")</f>
        <v/>
      </c>
      <c r="K26" s="107"/>
      <c r="L26" s="119" t="str">
        <f aca="false">IF(INFO!B8&gt;11,'M Q'!N16,"")</f>
        <v/>
      </c>
      <c r="M26" s="120" t="str">
        <f aca="false">IF(INFO!B8&gt;11,'M Q'!O16,"")</f>
        <v/>
      </c>
      <c r="N26" s="121" t="str">
        <f aca="false">IF(INFO!B8&gt;11,'M Q'!P16,"")</f>
        <v/>
      </c>
      <c r="O26" s="119" t="str">
        <f aca="false">IF(INFO!B8&gt;11,SUM(M26:N26),"")</f>
        <v/>
      </c>
      <c r="P26" s="103"/>
      <c r="Q26" s="119" t="str">
        <f aca="false">IF(INFO!B8&gt;12,'M Q'!N17,"")</f>
        <v/>
      </c>
      <c r="R26" s="120" t="str">
        <f aca="false">IF(INFO!B8&gt;12,'M Q'!O17,"")</f>
        <v/>
      </c>
      <c r="S26" s="121" t="str">
        <f aca="false">IF(INFO!B8&gt;12,'M Q'!P17,"")</f>
        <v/>
      </c>
      <c r="T26" s="119" t="str">
        <f aca="false">IF(INFO!B8&gt;12,SUM(R26:S26),"")</f>
        <v/>
      </c>
      <c r="U26" s="103"/>
    </row>
    <row r="27" s="108" customFormat="true" ht="16.5" hidden="false" customHeight="true" outlineLevel="0" collapsed="false"/>
  </sheetData>
  <sheetProtection sheet="true" password="cf6d" objects="true" scenarios="true" formatColumns="false" selectLockedCells="true"/>
  <mergeCells count="18">
    <mergeCell ref="B1:T1"/>
    <mergeCell ref="B2:T2"/>
    <mergeCell ref="C4:D4"/>
    <mergeCell ref="H4:I4"/>
    <mergeCell ref="M4:N4"/>
    <mergeCell ref="R4:S4"/>
    <mergeCell ref="C10:D10"/>
    <mergeCell ref="H10:I10"/>
    <mergeCell ref="M10:N10"/>
    <mergeCell ref="R10:S10"/>
    <mergeCell ref="C16:D16"/>
    <mergeCell ref="H16:I16"/>
    <mergeCell ref="M16:N16"/>
    <mergeCell ref="R16:S16"/>
    <mergeCell ref="C22:D22"/>
    <mergeCell ref="H22:I22"/>
    <mergeCell ref="M22:N22"/>
    <mergeCell ref="R22:S22"/>
  </mergeCells>
  <conditionalFormatting sqref="B1:T26">
    <cfRule type="containsErrors" priority="2" aboveAverage="0" equalAverage="0" bottom="0" percent="0" rank="0" text="" dxfId="3">
      <formula>ISERROR(B1)</formula>
    </cfRule>
  </conditionalFormatting>
  <printOptions headings="false" gridLines="false" gridLinesSet="true" horizontalCentered="true" verticalCentered="true"/>
  <pageMargins left="0" right="0" top="0" bottom="0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V109"/>
  <sheetViews>
    <sheetView showFormulas="false" showGridLines="false" showRowColHeaders="true" showZeros="true" rightToLeft="false" tabSelected="true" showOutlineSymbols="true" defaultGridColor="true" view="normal" topLeftCell="A1" colorId="64" zoomScale="60" zoomScaleNormal="60" zoomScalePageLayoutView="100" workbookViewId="0">
      <pane xSplit="0" ySplit="2" topLeftCell="A79" activePane="bottomLeft" state="frozen"/>
      <selection pane="topLeft" activeCell="A1" activeCellId="0" sqref="A1"/>
      <selection pane="bottomLeft" activeCell="L89" activeCellId="0" sqref="L89"/>
    </sheetView>
  </sheetViews>
  <sheetFormatPr defaultColWidth="8.16015625" defaultRowHeight="27.75" zeroHeight="false" outlineLevelRow="2" outlineLevelCol="0"/>
  <cols>
    <col collapsed="false" customWidth="false" hidden="false" outlineLevel="0" max="1" min="1" style="124" width="8.16"/>
    <col collapsed="false" customWidth="true" hidden="false" outlineLevel="0" max="2" min="2" style="124" width="10.66"/>
    <col collapsed="false" customWidth="false" hidden="false" outlineLevel="0" max="4" min="3" style="124" width="8.16"/>
    <col collapsed="false" customWidth="true" hidden="false" outlineLevel="0" max="6" min="5" style="124" width="6.66"/>
    <col collapsed="false" customWidth="false" hidden="false" outlineLevel="0" max="8" min="7" style="124" width="8.16"/>
    <col collapsed="false" customWidth="true" hidden="false" outlineLevel="0" max="9" min="9" style="124" width="10.66"/>
    <col collapsed="false" customWidth="false" hidden="false" outlineLevel="0" max="11" min="10" style="124" width="8.16"/>
    <col collapsed="false" customWidth="true" hidden="false" outlineLevel="0" max="12" min="12" style="124" width="10.66"/>
    <col collapsed="false" customWidth="false" hidden="false" outlineLevel="0" max="14" min="13" style="124" width="8.16"/>
    <col collapsed="false" customWidth="true" hidden="false" outlineLevel="0" max="16" min="15" style="124" width="6.66"/>
    <col collapsed="false" customWidth="false" hidden="false" outlineLevel="0" max="18" min="17" style="124" width="8.16"/>
    <col collapsed="false" customWidth="true" hidden="false" outlineLevel="0" max="19" min="19" style="124" width="10.66"/>
    <col collapsed="false" customWidth="false" hidden="false" outlineLevel="0" max="16384" min="20" style="124" width="8.16"/>
  </cols>
  <sheetData>
    <row r="1" customFormat="false" ht="49.5" hidden="false" customHeight="true" outlineLevel="0" collapsed="false">
      <c r="A1" s="125" t="str">
        <f aca="false">INFO!B7</f>
        <v>CARABINE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2" customFormat="false" ht="60" hidden="false" customHeight="true" outlineLevel="0" collapsed="false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</row>
    <row r="3" customFormat="false" ht="60" hidden="false" customHeight="true" outlineLevel="1" collapsed="false">
      <c r="A3" s="126" t="s">
        <v>70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="127" customFormat="true" ht="27.75" hidden="false" customHeight="true" outlineLevel="1" collapsed="false">
      <c r="B4" s="128" t="str">
        <f aca="false">'Clb Q'!C4</f>
        <v>LA BRESSE</v>
      </c>
      <c r="C4" s="128"/>
      <c r="D4" s="128"/>
      <c r="E4" s="129" t="s">
        <v>25</v>
      </c>
      <c r="F4" s="129"/>
      <c r="G4" s="128" t="str">
        <f aca="false">'Clb Q'!R4</f>
        <v/>
      </c>
      <c r="H4" s="128"/>
      <c r="I4" s="128"/>
      <c r="J4" s="130"/>
      <c r="K4" s="130"/>
      <c r="L4" s="128" t="str">
        <f aca="false">'Clb Q'!H22</f>
        <v/>
      </c>
      <c r="M4" s="128"/>
      <c r="N4" s="128"/>
      <c r="O4" s="129" t="s">
        <v>25</v>
      </c>
      <c r="P4" s="129"/>
      <c r="Q4" s="128" t="str">
        <f aca="false">'Clb Q'!M22</f>
        <v/>
      </c>
      <c r="R4" s="128"/>
      <c r="S4" s="128"/>
      <c r="U4" s="130"/>
    </row>
    <row r="5" s="123" customFormat="true" ht="21.75" hidden="false" customHeight="true" outlineLevel="2" collapsed="false">
      <c r="B5" s="131" t="str">
        <f aca="false">'Clb Q'!B6</f>
        <v>PEYREBERE ROZENNE</v>
      </c>
      <c r="C5" s="131"/>
      <c r="D5" s="131"/>
      <c r="E5" s="132" t="n">
        <v>3</v>
      </c>
      <c r="F5" s="133" t="n">
        <v>4</v>
      </c>
      <c r="G5" s="131" t="str">
        <f aca="false">'Clb Q'!Q6</f>
        <v/>
      </c>
      <c r="H5" s="131"/>
      <c r="I5" s="131"/>
      <c r="J5" s="107"/>
      <c r="K5" s="107"/>
      <c r="L5" s="131" t="str">
        <f aca="false">'Clb Q'!G24</f>
        <v/>
      </c>
      <c r="M5" s="131"/>
      <c r="N5" s="131"/>
      <c r="O5" s="132" t="n">
        <v>13</v>
      </c>
      <c r="P5" s="133" t="n">
        <v>14</v>
      </c>
      <c r="Q5" s="131" t="str">
        <f aca="false">'Clb Q'!L24</f>
        <v/>
      </c>
      <c r="R5" s="131"/>
      <c r="S5" s="131"/>
      <c r="U5" s="107"/>
    </row>
    <row r="6" s="123" customFormat="true" ht="21.75" hidden="false" customHeight="true" outlineLevel="2" collapsed="false">
      <c r="B6" s="131" t="str">
        <f aca="false">'Clb Q'!B7</f>
        <v>WANG DIANA</v>
      </c>
      <c r="C6" s="131"/>
      <c r="D6" s="131"/>
      <c r="E6" s="132" t="n">
        <v>5</v>
      </c>
      <c r="F6" s="133" t="n">
        <v>6</v>
      </c>
      <c r="G6" s="131" t="str">
        <f aca="false">'Clb Q'!Q7</f>
        <v/>
      </c>
      <c r="H6" s="131"/>
      <c r="I6" s="131"/>
      <c r="J6" s="107"/>
      <c r="K6" s="107"/>
      <c r="L6" s="131" t="str">
        <f aca="false">'Clb Q'!G25</f>
        <v/>
      </c>
      <c r="M6" s="131"/>
      <c r="N6" s="131"/>
      <c r="O6" s="132" t="n">
        <v>15</v>
      </c>
      <c r="P6" s="133" t="n">
        <v>16</v>
      </c>
      <c r="Q6" s="131" t="str">
        <f aca="false">'Clb Q'!L25</f>
        <v/>
      </c>
      <c r="R6" s="131"/>
      <c r="S6" s="131"/>
      <c r="U6" s="107"/>
    </row>
    <row r="7" s="123" customFormat="true" ht="21.75" hidden="false" customHeight="true" outlineLevel="2" collapsed="false">
      <c r="B7" s="131" t="str">
        <f aca="false">'Clb Q'!B8</f>
        <v>GEHIN CHLOE</v>
      </c>
      <c r="C7" s="131"/>
      <c r="D7" s="131"/>
      <c r="E7" s="132" t="n">
        <v>7</v>
      </c>
      <c r="F7" s="133" t="n">
        <v>8</v>
      </c>
      <c r="G7" s="131" t="str">
        <f aca="false">'Clb Q'!Q8</f>
        <v/>
      </c>
      <c r="H7" s="131"/>
      <c r="I7" s="131"/>
      <c r="J7" s="107"/>
      <c r="K7" s="107"/>
      <c r="L7" s="131" t="str">
        <f aca="false">'Clb Q'!G26</f>
        <v/>
      </c>
      <c r="M7" s="131"/>
      <c r="N7" s="131"/>
      <c r="O7" s="132" t="n">
        <v>17</v>
      </c>
      <c r="P7" s="133" t="n">
        <v>18</v>
      </c>
      <c r="Q7" s="131" t="str">
        <f aca="false">'Clb Q'!L26</f>
        <v/>
      </c>
      <c r="R7" s="131"/>
      <c r="S7" s="131"/>
      <c r="U7" s="107"/>
    </row>
    <row r="8" customFormat="false" ht="21.75" hidden="false" customHeight="true" outlineLevel="1" collapsed="false">
      <c r="A8" s="134" t="str">
        <f aca="false">IF(D8="","",IF(D8&gt;1,1,0))</f>
        <v/>
      </c>
      <c r="B8" s="135" t="str">
        <f aca="false">IF(D8="","",SUM(A8:A12))</f>
        <v/>
      </c>
      <c r="C8" s="135"/>
      <c r="D8" s="136"/>
      <c r="E8" s="137"/>
      <c r="F8" s="137"/>
      <c r="G8" s="136"/>
      <c r="H8" s="138" t="str">
        <f aca="false">IF(G8="","",SUM(J8:J12))</f>
        <v/>
      </c>
      <c r="I8" s="138"/>
      <c r="J8" s="139" t="str">
        <f aca="false">IF(G8="","",IF(G8&gt;1,1,0))</f>
        <v/>
      </c>
      <c r="K8" s="140" t="str">
        <f aca="false">IF(N8="","",IF(N8&gt;1,1,0))</f>
        <v/>
      </c>
      <c r="L8" s="135" t="str">
        <f aca="false">IF(N8="","",SUM(K8:K12))</f>
        <v/>
      </c>
      <c r="M8" s="135"/>
      <c r="N8" s="136"/>
      <c r="O8" s="141"/>
      <c r="P8" s="141"/>
      <c r="Q8" s="136"/>
      <c r="R8" s="138" t="str">
        <f aca="false">IF(Q8="","",SUM(T8:T12))</f>
        <v/>
      </c>
      <c r="S8" s="138"/>
      <c r="T8" s="139" t="str">
        <f aca="false">IF(Q8="","",IF(Q8&gt;1,1,0))</f>
        <v/>
      </c>
      <c r="U8" s="142"/>
      <c r="V8" s="134"/>
    </row>
    <row r="9" customFormat="false" ht="21.75" hidden="false" customHeight="true" outlineLevel="1" collapsed="false">
      <c r="A9" s="134" t="str">
        <f aca="false">IF(D9="","",IF(D9&gt;1,1,0))</f>
        <v/>
      </c>
      <c r="B9" s="135"/>
      <c r="C9" s="135"/>
      <c r="D9" s="143"/>
      <c r="E9" s="144"/>
      <c r="F9" s="144"/>
      <c r="G9" s="143"/>
      <c r="H9" s="138"/>
      <c r="I9" s="138"/>
      <c r="J9" s="139" t="str">
        <f aca="false">IF(G9="","",IF(G9&gt;1,1,0))</f>
        <v/>
      </c>
      <c r="K9" s="140" t="str">
        <f aca="false">IF(N9="","",IF(N9&gt;1,1,0))</f>
        <v/>
      </c>
      <c r="L9" s="135"/>
      <c r="M9" s="135"/>
      <c r="N9" s="143"/>
      <c r="O9" s="145"/>
      <c r="P9" s="145"/>
      <c r="Q9" s="143"/>
      <c r="R9" s="138"/>
      <c r="S9" s="138"/>
      <c r="T9" s="139" t="str">
        <f aca="false">IF(Q9="","",IF(Q9&gt;1,1,0))</f>
        <v/>
      </c>
      <c r="U9" s="142"/>
      <c r="V9" s="134"/>
    </row>
    <row r="10" customFormat="false" ht="21.75" hidden="false" customHeight="true" outlineLevel="1" collapsed="false">
      <c r="A10" s="134" t="str">
        <f aca="false">IF(D10="","",IF(D10&gt;1,1,0))</f>
        <v/>
      </c>
      <c r="B10" s="135"/>
      <c r="C10" s="135"/>
      <c r="D10" s="143"/>
      <c r="E10" s="144"/>
      <c r="F10" s="144"/>
      <c r="G10" s="143"/>
      <c r="H10" s="138"/>
      <c r="I10" s="138"/>
      <c r="J10" s="139" t="str">
        <f aca="false">IF(G10="","",IF(G10&gt;1,1,0))</f>
        <v/>
      </c>
      <c r="K10" s="140" t="str">
        <f aca="false">IF(N10="","",IF(N10&gt;1,1,0))</f>
        <v/>
      </c>
      <c r="L10" s="135"/>
      <c r="M10" s="135"/>
      <c r="N10" s="143"/>
      <c r="O10" s="145"/>
      <c r="P10" s="145"/>
      <c r="Q10" s="143"/>
      <c r="R10" s="138"/>
      <c r="S10" s="138"/>
      <c r="T10" s="139" t="str">
        <f aca="false">IF(Q10="","",IF(Q10&gt;1,1,0))</f>
        <v/>
      </c>
      <c r="U10" s="142"/>
      <c r="V10" s="134"/>
    </row>
    <row r="11" customFormat="false" ht="21.75" hidden="false" customHeight="true" outlineLevel="1" collapsed="false">
      <c r="A11" s="134" t="str">
        <f aca="false">IF(D11="","",IF(D11&gt;1,1,0))</f>
        <v/>
      </c>
      <c r="B11" s="135"/>
      <c r="C11" s="135"/>
      <c r="D11" s="143"/>
      <c r="E11" s="144"/>
      <c r="F11" s="144"/>
      <c r="G11" s="143"/>
      <c r="H11" s="138"/>
      <c r="I11" s="138"/>
      <c r="J11" s="139" t="str">
        <f aca="false">IF(G11="","",IF(G11&gt;1,1,0))</f>
        <v/>
      </c>
      <c r="K11" s="140" t="str">
        <f aca="false">IF(N11="","",IF(N11&gt;1,1,0))</f>
        <v/>
      </c>
      <c r="L11" s="135"/>
      <c r="M11" s="135"/>
      <c r="N11" s="143"/>
      <c r="O11" s="145"/>
      <c r="P11" s="145"/>
      <c r="Q11" s="143"/>
      <c r="R11" s="138"/>
      <c r="S11" s="138"/>
      <c r="T11" s="139" t="str">
        <f aca="false">IF(Q11="","",IF(Q11&gt;1,1,0))</f>
        <v/>
      </c>
      <c r="U11" s="142"/>
      <c r="V11" s="134"/>
    </row>
    <row r="12" customFormat="false" ht="21.75" hidden="false" customHeight="true" outlineLevel="1" collapsed="false">
      <c r="A12" s="134" t="str">
        <f aca="false">IF(D12="","",IF(D12&gt;1,1,0))</f>
        <v/>
      </c>
      <c r="B12" s="135"/>
      <c r="C12" s="135"/>
      <c r="D12" s="146"/>
      <c r="E12" s="144"/>
      <c r="F12" s="144"/>
      <c r="G12" s="146"/>
      <c r="H12" s="138"/>
      <c r="I12" s="138"/>
      <c r="J12" s="139" t="str">
        <f aca="false">IF(G12="","",IF(G12&gt;1,1,0))</f>
        <v/>
      </c>
      <c r="K12" s="140" t="str">
        <f aca="false">IF(N12="","",IF(N12&gt;1,1,0))</f>
        <v/>
      </c>
      <c r="L12" s="135"/>
      <c r="M12" s="135"/>
      <c r="N12" s="146"/>
      <c r="O12" s="145"/>
      <c r="P12" s="145"/>
      <c r="Q12" s="146"/>
      <c r="R12" s="138"/>
      <c r="S12" s="138"/>
      <c r="T12" s="139" t="str">
        <f aca="false">IF(Q12="","",IF(Q12&gt;1,1,0))</f>
        <v/>
      </c>
      <c r="U12" s="142"/>
      <c r="V12" s="134"/>
    </row>
    <row r="13" customFormat="false" ht="15.75" hidden="false" customHeight="true" outlineLevel="1" collapsed="false">
      <c r="J13" s="142"/>
      <c r="K13" s="142"/>
      <c r="U13" s="142"/>
    </row>
    <row r="14" s="127" customFormat="true" ht="27.75" hidden="false" customHeight="true" outlineLevel="1" collapsed="false">
      <c r="B14" s="128" t="str">
        <f aca="false">'Clb Q'!M4</f>
        <v/>
      </c>
      <c r="C14" s="128"/>
      <c r="D14" s="128"/>
      <c r="E14" s="129" t="s">
        <v>25</v>
      </c>
      <c r="F14" s="129"/>
      <c r="G14" s="128" t="str">
        <f aca="false">'Clb Q'!H4</f>
        <v/>
      </c>
      <c r="H14" s="128"/>
      <c r="I14" s="128"/>
      <c r="J14" s="130"/>
      <c r="K14" s="130"/>
      <c r="L14" s="128" t="str">
        <f aca="false">'Clb Q'!R22</f>
        <v/>
      </c>
      <c r="M14" s="128"/>
      <c r="N14" s="128"/>
      <c r="O14" s="129" t="s">
        <v>25</v>
      </c>
      <c r="P14" s="129"/>
      <c r="Q14" s="128" t="str">
        <f aca="false">'Clb Q'!C22</f>
        <v>REMIREMONT</v>
      </c>
      <c r="R14" s="128"/>
      <c r="S14" s="128"/>
      <c r="U14" s="130"/>
    </row>
    <row r="15" s="123" customFormat="true" ht="21.75" hidden="false" customHeight="true" outlineLevel="2" collapsed="false">
      <c r="B15" s="131" t="str">
        <f aca="false">'Clb Q'!L6</f>
        <v/>
      </c>
      <c r="C15" s="131"/>
      <c r="D15" s="131"/>
      <c r="E15" s="132" t="n">
        <v>3</v>
      </c>
      <c r="F15" s="133" t="n">
        <v>4</v>
      </c>
      <c r="G15" s="131" t="str">
        <f aca="false">'Clb Q'!G6</f>
        <v/>
      </c>
      <c r="H15" s="131"/>
      <c r="I15" s="131"/>
      <c r="J15" s="107"/>
      <c r="K15" s="107"/>
      <c r="L15" s="131" t="str">
        <f aca="false">'Clb Q'!Q24</f>
        <v/>
      </c>
      <c r="M15" s="131"/>
      <c r="N15" s="131"/>
      <c r="O15" s="132" t="n">
        <v>13</v>
      </c>
      <c r="P15" s="133" t="n">
        <v>14</v>
      </c>
      <c r="Q15" s="131" t="str">
        <f aca="false">'Clb Q'!B24</f>
        <v>PRAT JEZAEL</v>
      </c>
      <c r="R15" s="131"/>
      <c r="S15" s="131"/>
      <c r="U15" s="107"/>
    </row>
    <row r="16" s="123" customFormat="true" ht="21.75" hidden="false" customHeight="true" outlineLevel="2" collapsed="false">
      <c r="B16" s="131" t="str">
        <f aca="false">'Clb Q'!L7</f>
        <v/>
      </c>
      <c r="C16" s="131"/>
      <c r="D16" s="131"/>
      <c r="E16" s="132" t="n">
        <v>5</v>
      </c>
      <c r="F16" s="133" t="n">
        <v>6</v>
      </c>
      <c r="G16" s="131" t="str">
        <f aca="false">'Clb Q'!G7</f>
        <v/>
      </c>
      <c r="H16" s="131"/>
      <c r="I16" s="131"/>
      <c r="J16" s="107"/>
      <c r="K16" s="107"/>
      <c r="L16" s="131" t="str">
        <f aca="false">'Clb Q'!Q25</f>
        <v/>
      </c>
      <c r="M16" s="131"/>
      <c r="N16" s="131"/>
      <c r="O16" s="132" t="n">
        <v>15</v>
      </c>
      <c r="P16" s="133" t="n">
        <v>16</v>
      </c>
      <c r="Q16" s="131" t="str">
        <f aca="false">'Clb Q'!B25</f>
        <v>CHOUCRI-FILALI JAWAD</v>
      </c>
      <c r="R16" s="131"/>
      <c r="S16" s="131"/>
      <c r="U16" s="107"/>
    </row>
    <row r="17" s="123" customFormat="true" ht="21.75" hidden="false" customHeight="true" outlineLevel="2" collapsed="false">
      <c r="B17" s="131" t="str">
        <f aca="false">'Clb Q'!L8</f>
        <v/>
      </c>
      <c r="C17" s="131"/>
      <c r="D17" s="131"/>
      <c r="E17" s="132" t="n">
        <v>7</v>
      </c>
      <c r="F17" s="133" t="n">
        <v>8</v>
      </c>
      <c r="G17" s="131" t="str">
        <f aca="false">'Clb Q'!G8</f>
        <v/>
      </c>
      <c r="H17" s="131"/>
      <c r="I17" s="131"/>
      <c r="J17" s="107"/>
      <c r="K17" s="107"/>
      <c r="L17" s="131" t="str">
        <f aca="false">'Clb Q'!Q26</f>
        <v/>
      </c>
      <c r="M17" s="131"/>
      <c r="N17" s="131"/>
      <c r="O17" s="132" t="n">
        <v>17</v>
      </c>
      <c r="P17" s="133" t="n">
        <v>18</v>
      </c>
      <c r="Q17" s="131" t="str">
        <f aca="false">'Clb Q'!B26</f>
        <v>ROLIN TIMEO</v>
      </c>
      <c r="R17" s="131"/>
      <c r="S17" s="131"/>
      <c r="U17" s="107"/>
    </row>
    <row r="18" customFormat="false" ht="21.75" hidden="false" customHeight="true" outlineLevel="1" collapsed="false">
      <c r="A18" s="134" t="str">
        <f aca="false">IF(D18="","",IF(D18&gt;1,1,0))</f>
        <v/>
      </c>
      <c r="B18" s="135" t="str">
        <f aca="false">IF(D18="","",SUM(A18:A22))</f>
        <v/>
      </c>
      <c r="C18" s="135"/>
      <c r="D18" s="136"/>
      <c r="E18" s="141"/>
      <c r="F18" s="141"/>
      <c r="G18" s="136"/>
      <c r="H18" s="138" t="str">
        <f aca="false">IF(G18="","",SUM(J18:J22))</f>
        <v/>
      </c>
      <c r="I18" s="138"/>
      <c r="J18" s="139" t="str">
        <f aca="false">IF(G18="","",IF(G18&gt;1,1,0))</f>
        <v/>
      </c>
      <c r="K18" s="140" t="str">
        <f aca="false">IF(N18="","",IF(N18&gt;1,1,0))</f>
        <v/>
      </c>
      <c r="L18" s="135" t="str">
        <f aca="false">IF(N18="","",SUM(K18:K22))</f>
        <v/>
      </c>
      <c r="M18" s="135"/>
      <c r="N18" s="136"/>
      <c r="O18" s="141"/>
      <c r="P18" s="141"/>
      <c r="Q18" s="136"/>
      <c r="R18" s="138" t="str">
        <f aca="false">IF(Q18="","",SUM(T18:T22))</f>
        <v/>
      </c>
      <c r="S18" s="138"/>
      <c r="T18" s="139" t="str">
        <f aca="false">IF(Q18="","",IF(Q18&gt;1,1,0))</f>
        <v/>
      </c>
      <c r="U18" s="142"/>
    </row>
    <row r="19" customFormat="false" ht="21.75" hidden="false" customHeight="true" outlineLevel="1" collapsed="false">
      <c r="A19" s="134" t="str">
        <f aca="false">IF(D19="","",IF(D19&gt;1,1,0))</f>
        <v/>
      </c>
      <c r="B19" s="135"/>
      <c r="C19" s="135"/>
      <c r="D19" s="143"/>
      <c r="E19" s="145"/>
      <c r="F19" s="145"/>
      <c r="G19" s="143"/>
      <c r="H19" s="138"/>
      <c r="I19" s="138"/>
      <c r="J19" s="139" t="str">
        <f aca="false">IF(G19="","",IF(G19&gt;1,1,0))</f>
        <v/>
      </c>
      <c r="K19" s="140" t="str">
        <f aca="false">IF(N19="","",IF(N19&gt;1,1,0))</f>
        <v/>
      </c>
      <c r="L19" s="135"/>
      <c r="M19" s="135"/>
      <c r="N19" s="143"/>
      <c r="O19" s="145"/>
      <c r="P19" s="145"/>
      <c r="Q19" s="143"/>
      <c r="R19" s="138"/>
      <c r="S19" s="138"/>
      <c r="T19" s="139" t="str">
        <f aca="false">IF(Q19="","",IF(Q19&gt;1,1,0))</f>
        <v/>
      </c>
      <c r="U19" s="142"/>
    </row>
    <row r="20" customFormat="false" ht="21.75" hidden="false" customHeight="true" outlineLevel="1" collapsed="false">
      <c r="A20" s="134" t="str">
        <f aca="false">IF(D20="","",IF(D20&gt;1,1,0))</f>
        <v/>
      </c>
      <c r="B20" s="135"/>
      <c r="C20" s="135"/>
      <c r="D20" s="143"/>
      <c r="E20" s="145"/>
      <c r="F20" s="145"/>
      <c r="G20" s="143"/>
      <c r="H20" s="138"/>
      <c r="I20" s="138"/>
      <c r="J20" s="139" t="str">
        <f aca="false">IF(G20="","",IF(G20&gt;1,1,0))</f>
        <v/>
      </c>
      <c r="K20" s="140" t="str">
        <f aca="false">IF(N20="","",IF(N20&gt;1,1,0))</f>
        <v/>
      </c>
      <c r="L20" s="135"/>
      <c r="M20" s="135"/>
      <c r="N20" s="143"/>
      <c r="O20" s="145"/>
      <c r="P20" s="145"/>
      <c r="Q20" s="143"/>
      <c r="R20" s="138"/>
      <c r="S20" s="138"/>
      <c r="T20" s="139" t="str">
        <f aca="false">IF(Q20="","",IF(Q20&gt;1,1,0))</f>
        <v/>
      </c>
      <c r="U20" s="142"/>
    </row>
    <row r="21" customFormat="false" ht="21.75" hidden="false" customHeight="true" outlineLevel="1" collapsed="false">
      <c r="A21" s="134" t="str">
        <f aca="false">IF(D21="","",IF(D21&gt;1,1,0))</f>
        <v/>
      </c>
      <c r="B21" s="135"/>
      <c r="C21" s="135"/>
      <c r="D21" s="143"/>
      <c r="E21" s="145"/>
      <c r="F21" s="145"/>
      <c r="G21" s="143"/>
      <c r="H21" s="138"/>
      <c r="I21" s="138"/>
      <c r="J21" s="139" t="str">
        <f aca="false">IF(G21="","",IF(G21&gt;1,1,0))</f>
        <v/>
      </c>
      <c r="K21" s="140" t="str">
        <f aca="false">IF(N21="","",IF(N21&gt;1,1,0))</f>
        <v/>
      </c>
      <c r="L21" s="135"/>
      <c r="M21" s="135"/>
      <c r="N21" s="143"/>
      <c r="O21" s="145"/>
      <c r="P21" s="145"/>
      <c r="Q21" s="143"/>
      <c r="R21" s="138"/>
      <c r="S21" s="138"/>
      <c r="T21" s="139" t="str">
        <f aca="false">IF(Q21="","",IF(Q21&gt;1,1,0))</f>
        <v/>
      </c>
      <c r="U21" s="142"/>
    </row>
    <row r="22" customFormat="false" ht="21.75" hidden="false" customHeight="true" outlineLevel="1" collapsed="false">
      <c r="A22" s="134" t="str">
        <f aca="false">IF(D22="","",IF(D22&gt;1,1,0))</f>
        <v/>
      </c>
      <c r="B22" s="135"/>
      <c r="C22" s="135"/>
      <c r="D22" s="146"/>
      <c r="E22" s="145"/>
      <c r="F22" s="145"/>
      <c r="G22" s="146"/>
      <c r="H22" s="138"/>
      <c r="I22" s="138"/>
      <c r="J22" s="139" t="str">
        <f aca="false">IF(G22="","",IF(G22&gt;1,1,0))</f>
        <v/>
      </c>
      <c r="K22" s="140" t="str">
        <f aca="false">IF(N22="","",IF(N22&gt;1,1,0))</f>
        <v/>
      </c>
      <c r="L22" s="135"/>
      <c r="M22" s="135"/>
      <c r="N22" s="146"/>
      <c r="O22" s="145"/>
      <c r="P22" s="145"/>
      <c r="Q22" s="146"/>
      <c r="R22" s="138"/>
      <c r="S22" s="138"/>
      <c r="T22" s="139" t="str">
        <f aca="false">IF(Q22="","",IF(Q22&gt;1,1,0))</f>
        <v/>
      </c>
      <c r="U22" s="142"/>
    </row>
    <row r="23" customFormat="false" ht="300" hidden="true" customHeight="true" outlineLevel="2" collapsed="false"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U23" s="142"/>
    </row>
    <row r="24" customFormat="false" ht="60" hidden="false" customHeight="true" outlineLevel="1" collapsed="true">
      <c r="A24" s="126" t="s">
        <v>71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42"/>
    </row>
    <row r="25" s="127" customFormat="true" ht="27.75" hidden="false" customHeight="true" outlineLevel="1" collapsed="false">
      <c r="B25" s="128" t="str">
        <f aca="false">'Clb Q'!C16</f>
        <v>NEUFCHATEAU</v>
      </c>
      <c r="C25" s="128"/>
      <c r="D25" s="128"/>
      <c r="E25" s="129" t="s">
        <v>25</v>
      </c>
      <c r="F25" s="129"/>
      <c r="G25" s="128" t="str">
        <f aca="false">'Clb Q'!R16</f>
        <v/>
      </c>
      <c r="H25" s="128"/>
      <c r="I25" s="128"/>
      <c r="J25" s="130"/>
      <c r="K25" s="130"/>
      <c r="L25" s="128" t="str">
        <f aca="false">'Clb Q'!H10</f>
        <v/>
      </c>
      <c r="M25" s="128"/>
      <c r="N25" s="128"/>
      <c r="O25" s="129" t="s">
        <v>25</v>
      </c>
      <c r="P25" s="129"/>
      <c r="Q25" s="128" t="str">
        <f aca="false">'Clb Q'!M10</f>
        <v/>
      </c>
      <c r="R25" s="128"/>
      <c r="S25" s="128"/>
      <c r="U25" s="130"/>
    </row>
    <row r="26" s="123" customFormat="true" ht="21.75" hidden="false" customHeight="true" outlineLevel="2" collapsed="false">
      <c r="B26" s="131" t="str">
        <f aca="false">'Clb Q'!B18</f>
        <v>MILLET MARINE</v>
      </c>
      <c r="C26" s="131"/>
      <c r="D26" s="131"/>
      <c r="E26" s="132" t="n">
        <v>3</v>
      </c>
      <c r="F26" s="133" t="n">
        <v>4</v>
      </c>
      <c r="G26" s="147" t="str">
        <f aca="false">'Clb Q'!Q18</f>
        <v/>
      </c>
      <c r="H26" s="147"/>
      <c r="I26" s="147"/>
      <c r="J26" s="107"/>
      <c r="K26" s="107"/>
      <c r="L26" s="131" t="str">
        <f aca="false">'Clb Q'!G12</f>
        <v/>
      </c>
      <c r="M26" s="131"/>
      <c r="N26" s="131"/>
      <c r="O26" s="132" t="n">
        <v>13</v>
      </c>
      <c r="P26" s="133" t="n">
        <v>14</v>
      </c>
      <c r="Q26" s="131" t="str">
        <f aca="false">'Clb Q'!L12</f>
        <v/>
      </c>
      <c r="R26" s="131"/>
      <c r="S26" s="131"/>
      <c r="U26" s="107"/>
    </row>
    <row r="27" s="123" customFormat="true" ht="21.75" hidden="false" customHeight="true" outlineLevel="2" collapsed="false">
      <c r="B27" s="131" t="str">
        <f aca="false">'Clb Q'!B19</f>
        <v>CHOLLEY EDEN</v>
      </c>
      <c r="C27" s="131"/>
      <c r="D27" s="131"/>
      <c r="E27" s="132" t="n">
        <v>5</v>
      </c>
      <c r="F27" s="133" t="n">
        <v>6</v>
      </c>
      <c r="G27" s="131" t="str">
        <f aca="false">'Clb Q'!Q19</f>
        <v/>
      </c>
      <c r="H27" s="131"/>
      <c r="I27" s="131"/>
      <c r="J27" s="107"/>
      <c r="K27" s="107"/>
      <c r="L27" s="131" t="str">
        <f aca="false">'Clb Q'!G13</f>
        <v/>
      </c>
      <c r="M27" s="131"/>
      <c r="N27" s="131"/>
      <c r="O27" s="132" t="n">
        <v>15</v>
      </c>
      <c r="P27" s="133" t="n">
        <v>16</v>
      </c>
      <c r="Q27" s="131" t="str">
        <f aca="false">'Clb Q'!L13</f>
        <v/>
      </c>
      <c r="R27" s="131"/>
      <c r="S27" s="131"/>
      <c r="U27" s="107"/>
    </row>
    <row r="28" s="123" customFormat="true" ht="21.75" hidden="false" customHeight="true" outlineLevel="2" collapsed="false">
      <c r="B28" s="131" t="str">
        <f aca="false">'Clb Q'!B20</f>
        <v>DA CUHNA AMBRE</v>
      </c>
      <c r="C28" s="131"/>
      <c r="D28" s="131"/>
      <c r="E28" s="132" t="n">
        <v>7</v>
      </c>
      <c r="F28" s="133" t="n">
        <v>8</v>
      </c>
      <c r="G28" s="148" t="str">
        <f aca="false">'Clb Q'!Q20</f>
        <v/>
      </c>
      <c r="H28" s="148"/>
      <c r="I28" s="148"/>
      <c r="J28" s="107"/>
      <c r="K28" s="107"/>
      <c r="L28" s="131" t="str">
        <f aca="false">'Clb Q'!G14</f>
        <v/>
      </c>
      <c r="M28" s="131"/>
      <c r="N28" s="131"/>
      <c r="O28" s="132" t="n">
        <v>17</v>
      </c>
      <c r="P28" s="133" t="n">
        <v>18</v>
      </c>
      <c r="Q28" s="131" t="str">
        <f aca="false">'Clb Q'!L14</f>
        <v/>
      </c>
      <c r="R28" s="131"/>
      <c r="S28" s="131"/>
      <c r="U28" s="107"/>
    </row>
    <row r="29" customFormat="false" ht="21.75" hidden="false" customHeight="true" outlineLevel="1" collapsed="false">
      <c r="A29" s="134" t="str">
        <f aca="false">IF(D29="","",IF(D29&gt;1,1,0))</f>
        <v/>
      </c>
      <c r="B29" s="135" t="str">
        <f aca="false">IF(D29="","",SUM(A29:A33))</f>
        <v/>
      </c>
      <c r="C29" s="135"/>
      <c r="D29" s="136"/>
      <c r="E29" s="141"/>
      <c r="F29" s="141"/>
      <c r="G29" s="136"/>
      <c r="H29" s="138" t="str">
        <f aca="false">IF(G29="","",SUM(J29:J33))</f>
        <v/>
      </c>
      <c r="I29" s="138"/>
      <c r="J29" s="139" t="str">
        <f aca="false">IF(G29="","",IF(G29&gt;1,1,0))</f>
        <v/>
      </c>
      <c r="K29" s="140" t="str">
        <f aca="false">IF(N29="","",IF(N29&gt;1,1,0))</f>
        <v/>
      </c>
      <c r="L29" s="135" t="str">
        <f aca="false">IF(N29="","",SUM(K29:K33))</f>
        <v/>
      </c>
      <c r="M29" s="135"/>
      <c r="N29" s="136"/>
      <c r="O29" s="141"/>
      <c r="P29" s="141"/>
      <c r="Q29" s="136"/>
      <c r="R29" s="138" t="str">
        <f aca="false">IF(Q29="","",SUM(T29:T33))</f>
        <v/>
      </c>
      <c r="S29" s="138"/>
      <c r="T29" s="139" t="str">
        <f aca="false">IF(Q29="","",IF(Q29&gt;1,1,0))</f>
        <v/>
      </c>
      <c r="U29" s="142"/>
    </row>
    <row r="30" customFormat="false" ht="21.75" hidden="false" customHeight="true" outlineLevel="1" collapsed="false">
      <c r="A30" s="134" t="str">
        <f aca="false">IF(D30="","",IF(D30&gt;1,1,0))</f>
        <v/>
      </c>
      <c r="B30" s="135"/>
      <c r="C30" s="135"/>
      <c r="D30" s="143"/>
      <c r="E30" s="145"/>
      <c r="F30" s="145"/>
      <c r="G30" s="143"/>
      <c r="H30" s="138"/>
      <c r="I30" s="138"/>
      <c r="J30" s="139" t="str">
        <f aca="false">IF(G30="","",IF(G30&gt;1,1,0))</f>
        <v/>
      </c>
      <c r="K30" s="140" t="str">
        <f aca="false">IF(N30="","",IF(N30&gt;1,1,0))</f>
        <v/>
      </c>
      <c r="L30" s="135"/>
      <c r="M30" s="135"/>
      <c r="N30" s="143"/>
      <c r="O30" s="145"/>
      <c r="P30" s="145"/>
      <c r="Q30" s="143"/>
      <c r="R30" s="138"/>
      <c r="S30" s="138"/>
      <c r="T30" s="139" t="str">
        <f aca="false">IF(Q30="","",IF(Q30&gt;1,1,0))</f>
        <v/>
      </c>
      <c r="U30" s="142"/>
    </row>
    <row r="31" customFormat="false" ht="21.75" hidden="false" customHeight="true" outlineLevel="1" collapsed="false">
      <c r="A31" s="134" t="str">
        <f aca="false">IF(D31="","",IF(D31&gt;1,1,0))</f>
        <v/>
      </c>
      <c r="B31" s="135"/>
      <c r="C31" s="135"/>
      <c r="D31" s="143"/>
      <c r="E31" s="145"/>
      <c r="F31" s="145"/>
      <c r="G31" s="143"/>
      <c r="H31" s="138"/>
      <c r="I31" s="138"/>
      <c r="J31" s="139" t="str">
        <f aca="false">IF(G31="","",IF(G31&gt;1,1,0))</f>
        <v/>
      </c>
      <c r="K31" s="140" t="str">
        <f aca="false">IF(N31="","",IF(N31&gt;1,1,0))</f>
        <v/>
      </c>
      <c r="L31" s="135"/>
      <c r="M31" s="135"/>
      <c r="N31" s="143"/>
      <c r="O31" s="145"/>
      <c r="P31" s="145"/>
      <c r="Q31" s="143"/>
      <c r="R31" s="138"/>
      <c r="S31" s="138"/>
      <c r="T31" s="139" t="str">
        <f aca="false">IF(Q31="","",IF(Q31&gt;1,1,0))</f>
        <v/>
      </c>
      <c r="U31" s="142"/>
    </row>
    <row r="32" customFormat="false" ht="21.75" hidden="false" customHeight="true" outlineLevel="1" collapsed="false">
      <c r="A32" s="134" t="str">
        <f aca="false">IF(D32="","",IF(D32&gt;1,1,0))</f>
        <v/>
      </c>
      <c r="B32" s="135"/>
      <c r="C32" s="135"/>
      <c r="D32" s="143"/>
      <c r="E32" s="145"/>
      <c r="F32" s="145"/>
      <c r="G32" s="143"/>
      <c r="H32" s="138"/>
      <c r="I32" s="138"/>
      <c r="J32" s="139" t="str">
        <f aca="false">IF(G32="","",IF(G32&gt;1,1,0))</f>
        <v/>
      </c>
      <c r="K32" s="140" t="str">
        <f aca="false">IF(N32="","",IF(N32&gt;1,1,0))</f>
        <v/>
      </c>
      <c r="L32" s="135"/>
      <c r="M32" s="135"/>
      <c r="N32" s="143"/>
      <c r="O32" s="145"/>
      <c r="P32" s="145"/>
      <c r="Q32" s="143"/>
      <c r="R32" s="138"/>
      <c r="S32" s="138"/>
      <c r="T32" s="139" t="str">
        <f aca="false">IF(Q32="","",IF(Q32&gt;1,1,0))</f>
        <v/>
      </c>
      <c r="U32" s="142"/>
    </row>
    <row r="33" customFormat="false" ht="21.75" hidden="false" customHeight="true" outlineLevel="1" collapsed="false">
      <c r="A33" s="134" t="str">
        <f aca="false">IF(D33="","",IF(D33&gt;1,1,0))</f>
        <v/>
      </c>
      <c r="B33" s="135"/>
      <c r="C33" s="135"/>
      <c r="D33" s="146"/>
      <c r="E33" s="145"/>
      <c r="F33" s="145"/>
      <c r="G33" s="146"/>
      <c r="H33" s="138"/>
      <c r="I33" s="138"/>
      <c r="J33" s="139" t="str">
        <f aca="false">IF(G33="","",IF(G33&gt;1,1,0))</f>
        <v/>
      </c>
      <c r="K33" s="140" t="str">
        <f aca="false">IF(N33="","",IF(N33&gt;1,1,0))</f>
        <v/>
      </c>
      <c r="L33" s="135"/>
      <c r="M33" s="135"/>
      <c r="N33" s="146"/>
      <c r="O33" s="145"/>
      <c r="P33" s="145"/>
      <c r="Q33" s="146"/>
      <c r="R33" s="138"/>
      <c r="S33" s="138"/>
      <c r="T33" s="139" t="str">
        <f aca="false">IF(Q33="","",IF(Q33&gt;1,1,0))</f>
        <v/>
      </c>
      <c r="U33" s="142"/>
    </row>
    <row r="34" customFormat="false" ht="15" hidden="false" customHeight="true" outlineLevel="1" collapsed="false"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U34" s="142"/>
    </row>
    <row r="35" customFormat="false" ht="15" hidden="false" customHeight="true" outlineLevel="1" collapsed="false">
      <c r="J35" s="142"/>
      <c r="K35" s="142"/>
      <c r="U35" s="142"/>
    </row>
    <row r="36" s="127" customFormat="true" ht="27.75" hidden="false" customHeight="true" outlineLevel="1" collapsed="false">
      <c r="B36" s="128" t="str">
        <f aca="false">'Clb Q'!M16</f>
        <v/>
      </c>
      <c r="C36" s="128"/>
      <c r="D36" s="128"/>
      <c r="E36" s="129" t="s">
        <v>25</v>
      </c>
      <c r="F36" s="129"/>
      <c r="G36" s="128" t="str">
        <f aca="false">'Clb Q'!H16</f>
        <v/>
      </c>
      <c r="H36" s="128"/>
      <c r="I36" s="128"/>
      <c r="J36" s="130"/>
      <c r="K36" s="130"/>
      <c r="L36" s="128" t="str">
        <f aca="false">'Clb Q'!R10</f>
        <v/>
      </c>
      <c r="M36" s="128"/>
      <c r="N36" s="128"/>
      <c r="O36" s="129" t="s">
        <v>25</v>
      </c>
      <c r="P36" s="129"/>
      <c r="Q36" s="128" t="str">
        <f aca="false">'Clb Q'!C10</f>
        <v>THAON</v>
      </c>
      <c r="R36" s="128"/>
      <c r="S36" s="128"/>
      <c r="U36" s="130"/>
    </row>
    <row r="37" s="123" customFormat="true" ht="21.75" hidden="false" customHeight="true" outlineLevel="2" collapsed="false">
      <c r="B37" s="131" t="str">
        <f aca="false">'Clb Q'!L18</f>
        <v/>
      </c>
      <c r="C37" s="131"/>
      <c r="D37" s="131"/>
      <c r="E37" s="132" t="n">
        <v>3</v>
      </c>
      <c r="F37" s="133" t="n">
        <v>4</v>
      </c>
      <c r="G37" s="131" t="str">
        <f aca="false">'Clb Q'!G18</f>
        <v/>
      </c>
      <c r="H37" s="131"/>
      <c r="I37" s="131"/>
      <c r="J37" s="107"/>
      <c r="K37" s="107"/>
      <c r="L37" s="147" t="str">
        <f aca="false">'Clb Q'!Q12</f>
        <v/>
      </c>
      <c r="M37" s="147"/>
      <c r="N37" s="147"/>
      <c r="O37" s="132" t="n">
        <v>13</v>
      </c>
      <c r="P37" s="133" t="n">
        <v>14</v>
      </c>
      <c r="Q37" s="131" t="str">
        <f aca="false">'Clb Q'!B12</f>
        <v>LISTAR MARGAUX</v>
      </c>
      <c r="R37" s="131"/>
      <c r="S37" s="131"/>
      <c r="U37" s="107"/>
    </row>
    <row r="38" s="123" customFormat="true" ht="21.75" hidden="false" customHeight="true" outlineLevel="2" collapsed="false">
      <c r="B38" s="131" t="str">
        <f aca="false">'Clb Q'!L19</f>
        <v/>
      </c>
      <c r="C38" s="131"/>
      <c r="D38" s="131"/>
      <c r="E38" s="132" t="n">
        <v>5</v>
      </c>
      <c r="F38" s="133" t="n">
        <v>6</v>
      </c>
      <c r="G38" s="131" t="str">
        <f aca="false">'Clb Q'!G19</f>
        <v/>
      </c>
      <c r="H38" s="131"/>
      <c r="I38" s="131"/>
      <c r="J38" s="107"/>
      <c r="K38" s="107"/>
      <c r="L38" s="131" t="str">
        <f aca="false">'Clb Q'!Q13</f>
        <v/>
      </c>
      <c r="M38" s="131"/>
      <c r="N38" s="131"/>
      <c r="O38" s="132" t="n">
        <v>15</v>
      </c>
      <c r="P38" s="133" t="n">
        <v>16</v>
      </c>
      <c r="Q38" s="131" t="str">
        <f aca="false">'Clb Q'!B13</f>
        <v>LISTAR CLEMENCE</v>
      </c>
      <c r="R38" s="131"/>
      <c r="S38" s="131"/>
      <c r="U38" s="107"/>
    </row>
    <row r="39" s="123" customFormat="true" ht="21.75" hidden="false" customHeight="true" outlineLevel="2" collapsed="false">
      <c r="B39" s="131" t="str">
        <f aca="false">'Clb Q'!L20</f>
        <v/>
      </c>
      <c r="C39" s="131"/>
      <c r="D39" s="131"/>
      <c r="E39" s="132" t="n">
        <v>7</v>
      </c>
      <c r="F39" s="133" t="n">
        <v>8</v>
      </c>
      <c r="G39" s="131" t="str">
        <f aca="false">'Clb Q'!G20</f>
        <v/>
      </c>
      <c r="H39" s="131"/>
      <c r="I39" s="131"/>
      <c r="J39" s="107"/>
      <c r="K39" s="107"/>
      <c r="L39" s="148" t="str">
        <f aca="false">'Clb Q'!Q14</f>
        <v/>
      </c>
      <c r="M39" s="148"/>
      <c r="N39" s="148"/>
      <c r="O39" s="132" t="n">
        <v>17</v>
      </c>
      <c r="P39" s="133" t="n">
        <v>18</v>
      </c>
      <c r="Q39" s="131" t="str">
        <f aca="false">'Clb Q'!B14</f>
        <v>OUGER MANON</v>
      </c>
      <c r="R39" s="131"/>
      <c r="S39" s="131"/>
      <c r="U39" s="107"/>
    </row>
    <row r="40" customFormat="false" ht="21.75" hidden="false" customHeight="true" outlineLevel="1" collapsed="false">
      <c r="A40" s="134" t="str">
        <f aca="false">IF(D40="","",IF(D40&gt;1,1,0))</f>
        <v/>
      </c>
      <c r="B40" s="135" t="str">
        <f aca="false">IF(D40="","",SUM(A40:A44))</f>
        <v/>
      </c>
      <c r="C40" s="135"/>
      <c r="D40" s="136"/>
      <c r="E40" s="141"/>
      <c r="F40" s="141"/>
      <c r="G40" s="136"/>
      <c r="H40" s="138" t="str">
        <f aca="false">IF(G40="","",SUM(J40:J44))</f>
        <v/>
      </c>
      <c r="I40" s="138"/>
      <c r="J40" s="139" t="str">
        <f aca="false">IF(G40="","",IF(G40&gt;1,1,0))</f>
        <v/>
      </c>
      <c r="K40" s="140" t="str">
        <f aca="false">IF(N40="","",IF(N40&gt;1,1,0))</f>
        <v/>
      </c>
      <c r="L40" s="135" t="str">
        <f aca="false">IF(N40="","",SUM(K40:K44))</f>
        <v/>
      </c>
      <c r="M40" s="135"/>
      <c r="N40" s="136"/>
      <c r="O40" s="141"/>
      <c r="P40" s="141"/>
      <c r="Q40" s="136"/>
      <c r="R40" s="138" t="str">
        <f aca="false">IF(Q40="","",SUM(T40:T44))</f>
        <v/>
      </c>
      <c r="S40" s="138"/>
      <c r="T40" s="139" t="str">
        <f aca="false">IF(Q40="","",IF(Q40&gt;1,1,0))</f>
        <v/>
      </c>
      <c r="U40" s="142"/>
    </row>
    <row r="41" customFormat="false" ht="21.75" hidden="false" customHeight="true" outlineLevel="1" collapsed="false">
      <c r="A41" s="134" t="str">
        <f aca="false">IF(D41="","",IF(D41&gt;1,1,0))</f>
        <v/>
      </c>
      <c r="B41" s="135"/>
      <c r="C41" s="135"/>
      <c r="D41" s="143"/>
      <c r="E41" s="145"/>
      <c r="F41" s="145"/>
      <c r="G41" s="143"/>
      <c r="H41" s="138"/>
      <c r="I41" s="138"/>
      <c r="J41" s="139" t="str">
        <f aca="false">IF(G41="","",IF(G41&gt;1,1,0))</f>
        <v/>
      </c>
      <c r="K41" s="140" t="str">
        <f aca="false">IF(N41="","",IF(N41&gt;1,1,0))</f>
        <v/>
      </c>
      <c r="L41" s="135"/>
      <c r="M41" s="135"/>
      <c r="N41" s="143"/>
      <c r="O41" s="145"/>
      <c r="P41" s="145"/>
      <c r="Q41" s="143"/>
      <c r="R41" s="138"/>
      <c r="S41" s="138"/>
      <c r="T41" s="139" t="str">
        <f aca="false">IF(Q41="","",IF(Q41&gt;1,1,0))</f>
        <v/>
      </c>
      <c r="U41" s="142"/>
    </row>
    <row r="42" customFormat="false" ht="21.75" hidden="false" customHeight="true" outlineLevel="1" collapsed="false">
      <c r="A42" s="134" t="str">
        <f aca="false">IF(D42="","",IF(D42&gt;1,1,0))</f>
        <v/>
      </c>
      <c r="B42" s="135"/>
      <c r="C42" s="135"/>
      <c r="D42" s="143"/>
      <c r="E42" s="145"/>
      <c r="F42" s="145"/>
      <c r="G42" s="143"/>
      <c r="H42" s="138"/>
      <c r="I42" s="138"/>
      <c r="J42" s="139" t="str">
        <f aca="false">IF(G42="","",IF(G42&gt;1,1,0))</f>
        <v/>
      </c>
      <c r="K42" s="140" t="str">
        <f aca="false">IF(N42="","",IF(N42&gt;1,1,0))</f>
        <v/>
      </c>
      <c r="L42" s="135"/>
      <c r="M42" s="135"/>
      <c r="N42" s="143"/>
      <c r="O42" s="145"/>
      <c r="P42" s="145"/>
      <c r="Q42" s="143"/>
      <c r="R42" s="138"/>
      <c r="S42" s="138"/>
      <c r="T42" s="139" t="str">
        <f aca="false">IF(Q42="","",IF(Q42&gt;1,1,0))</f>
        <v/>
      </c>
      <c r="U42" s="142"/>
    </row>
    <row r="43" customFormat="false" ht="21.75" hidden="false" customHeight="true" outlineLevel="1" collapsed="false">
      <c r="A43" s="134" t="str">
        <f aca="false">IF(D43="","",IF(D43&gt;1,1,0))</f>
        <v/>
      </c>
      <c r="B43" s="135"/>
      <c r="C43" s="135"/>
      <c r="D43" s="143"/>
      <c r="E43" s="145"/>
      <c r="F43" s="145"/>
      <c r="G43" s="143"/>
      <c r="H43" s="138"/>
      <c r="I43" s="138"/>
      <c r="J43" s="139" t="str">
        <f aca="false">IF(G43="","",IF(G43&gt;1,1,0))</f>
        <v/>
      </c>
      <c r="K43" s="140" t="str">
        <f aca="false">IF(N43="","",IF(N43&gt;1,1,0))</f>
        <v/>
      </c>
      <c r="L43" s="135"/>
      <c r="M43" s="135"/>
      <c r="N43" s="143"/>
      <c r="O43" s="145"/>
      <c r="P43" s="145"/>
      <c r="Q43" s="143"/>
      <c r="R43" s="138"/>
      <c r="S43" s="138"/>
      <c r="T43" s="139" t="str">
        <f aca="false">IF(Q43="","",IF(Q43&gt;1,1,0))</f>
        <v/>
      </c>
      <c r="U43" s="142"/>
    </row>
    <row r="44" customFormat="false" ht="21.75" hidden="false" customHeight="true" outlineLevel="1" collapsed="false">
      <c r="A44" s="134" t="str">
        <f aca="false">IF(D44="","",IF(D44&gt;1,1,0))</f>
        <v/>
      </c>
      <c r="B44" s="135"/>
      <c r="C44" s="135"/>
      <c r="D44" s="146"/>
      <c r="E44" s="145"/>
      <c r="F44" s="145"/>
      <c r="G44" s="146"/>
      <c r="H44" s="138"/>
      <c r="I44" s="138"/>
      <c r="J44" s="139" t="str">
        <f aca="false">IF(G44="","",IF(G44&gt;1,1,0))</f>
        <v/>
      </c>
      <c r="K44" s="140" t="str">
        <f aca="false">IF(N44="","",IF(N44&gt;1,1,0))</f>
        <v/>
      </c>
      <c r="L44" s="135"/>
      <c r="M44" s="135"/>
      <c r="N44" s="146"/>
      <c r="O44" s="145"/>
      <c r="P44" s="145"/>
      <c r="Q44" s="146"/>
      <c r="R44" s="138"/>
      <c r="S44" s="138"/>
      <c r="T44" s="139" t="str">
        <f aca="false">IF(Q44="","",IF(Q44&gt;1,1,0))</f>
        <v/>
      </c>
      <c r="U44" s="142"/>
    </row>
    <row r="45" customFormat="false" ht="60" hidden="false" customHeight="true" outlineLevel="0" collapsed="false">
      <c r="A45" s="126" t="s">
        <v>72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</row>
    <row r="46" s="127" customFormat="true" ht="27.75" hidden="false" customHeight="true" outlineLevel="0" collapsed="false">
      <c r="B46" s="149" t="str">
        <f aca="false">IF(G4="",B4,IF(B8="","",IF(B8&gt;2,B4,IF(H8&gt;2,G4,""))))</f>
        <v>LA BRESSE</v>
      </c>
      <c r="C46" s="149"/>
      <c r="D46" s="149"/>
      <c r="E46" s="129" t="s">
        <v>25</v>
      </c>
      <c r="F46" s="129"/>
      <c r="G46" s="149" t="str">
        <f aca="false">IF(B14="",G14,IF(B18="","",IF(B18&gt;2,B14,IF(H18&gt;2,G14,""))))</f>
        <v/>
      </c>
      <c r="H46" s="149"/>
      <c r="I46" s="149"/>
      <c r="J46" s="130"/>
      <c r="K46" s="130"/>
      <c r="L46" s="149" t="str">
        <f aca="false">IF(G25="",B25,IF(B29="","",IF(B29&gt;2,B25,IF(H29&gt;2,G25,""))))</f>
        <v>NEUFCHATEAU</v>
      </c>
      <c r="M46" s="149"/>
      <c r="N46" s="149"/>
      <c r="O46" s="129" t="s">
        <v>25</v>
      </c>
      <c r="P46" s="129"/>
      <c r="Q46" s="149" t="str">
        <f aca="false">IF(B36="",G36,IF(B40="","",IF(B40&gt;2,B36,IF(H40&gt;2,G36,""))))</f>
        <v/>
      </c>
      <c r="R46" s="149"/>
      <c r="S46" s="149"/>
    </row>
    <row r="47" s="123" customFormat="true" ht="21.75" hidden="false" customHeight="true" outlineLevel="1" collapsed="false">
      <c r="B47" s="150" t="str">
        <f aca="false">IF(G4="",B5,IF(B8="","",IF(B8&gt;2,B5,IF(H8&gt;2,G5,""))))</f>
        <v>PEYREBERE ROZENNE</v>
      </c>
      <c r="C47" s="150"/>
      <c r="D47" s="150"/>
      <c r="E47" s="151" t="n">
        <v>3</v>
      </c>
      <c r="F47" s="152" t="n">
        <v>4</v>
      </c>
      <c r="G47" s="150" t="str">
        <f aca="false">IF(B14="",G15,IF(B18="","",IF(B18&gt;2,B15,IF(H18&gt;2,G15,""))))</f>
        <v/>
      </c>
      <c r="H47" s="150"/>
      <c r="I47" s="150"/>
      <c r="J47" s="107"/>
      <c r="K47" s="107"/>
      <c r="L47" s="150" t="str">
        <f aca="false">IF(G25="",B26,IF(B29="","",IF(B29&gt;2,B26,IF(H29&gt;2,G26,""))))</f>
        <v>MILLET MARINE</v>
      </c>
      <c r="M47" s="150"/>
      <c r="N47" s="150"/>
      <c r="O47" s="151" t="n">
        <v>3</v>
      </c>
      <c r="P47" s="152" t="n">
        <v>4</v>
      </c>
      <c r="Q47" s="150" t="str">
        <f aca="false">IF(B36="",G37,IF(B40="","",IF(B40&gt;2,B37,IF(H40&gt;2,G37,""))))</f>
        <v/>
      </c>
      <c r="R47" s="150"/>
      <c r="S47" s="150"/>
    </row>
    <row r="48" s="123" customFormat="true" ht="21.75" hidden="false" customHeight="true" outlineLevel="1" collapsed="false">
      <c r="B48" s="150" t="str">
        <f aca="false">IF(G4="",B6,IF(B8="","",IF(B8&gt;2,B6,IF(H8&gt;2,G6,""))))</f>
        <v>WANG DIANA</v>
      </c>
      <c r="C48" s="150"/>
      <c r="D48" s="150"/>
      <c r="E48" s="151" t="n">
        <v>5</v>
      </c>
      <c r="F48" s="152" t="n">
        <v>6</v>
      </c>
      <c r="G48" s="150" t="str">
        <f aca="false">IF(B14="",G16,IF(B18="","",IF(B18&gt;2,B16,IF(H18&gt;2,G16,""))))</f>
        <v/>
      </c>
      <c r="H48" s="150"/>
      <c r="I48" s="150"/>
      <c r="J48" s="107"/>
      <c r="K48" s="107"/>
      <c r="L48" s="150" t="str">
        <f aca="false">IF(G25="",B27,IF(B29="","",IF(B29&gt;2,B27,IF(H29&gt;2,G27,""))))</f>
        <v>CHOLLEY EDEN</v>
      </c>
      <c r="M48" s="150"/>
      <c r="N48" s="150"/>
      <c r="O48" s="151" t="n">
        <v>5</v>
      </c>
      <c r="P48" s="152" t="n">
        <v>6</v>
      </c>
      <c r="Q48" s="150" t="str">
        <f aca="false">IF(B36="",G38,IF(B40="","",IF(B40&gt;2,B38,IF(H40&gt;2,G38,""))))</f>
        <v/>
      </c>
      <c r="R48" s="150"/>
      <c r="S48" s="150"/>
    </row>
    <row r="49" s="123" customFormat="true" ht="21.75" hidden="false" customHeight="true" outlineLevel="1" collapsed="false">
      <c r="B49" s="150" t="str">
        <f aca="false">IF(G4="",B7,IF(B8="","",IF(B8&gt;2,B7,IF(H8&gt;2,G7,""))))</f>
        <v>GEHIN CHLOE</v>
      </c>
      <c r="C49" s="150"/>
      <c r="D49" s="150"/>
      <c r="E49" s="151" t="n">
        <v>7</v>
      </c>
      <c r="F49" s="152" t="n">
        <v>8</v>
      </c>
      <c r="G49" s="150" t="str">
        <f aca="false">IF(B14="",G17,IF(B18="","",IF(B18&gt;2,B17,IF(H18&gt;2,G17,""))))</f>
        <v/>
      </c>
      <c r="H49" s="150"/>
      <c r="I49" s="150"/>
      <c r="J49" s="107"/>
      <c r="K49" s="107"/>
      <c r="L49" s="150" t="str">
        <f aca="false">IF(G25="",B28,IF(B29="","",IF(B29&gt;2,B28,IF(H29&gt;2,G28,""))))</f>
        <v>DA CUHNA AMBRE</v>
      </c>
      <c r="M49" s="150"/>
      <c r="N49" s="150"/>
      <c r="O49" s="151" t="n">
        <v>7</v>
      </c>
      <c r="P49" s="152" t="n">
        <v>8</v>
      </c>
      <c r="Q49" s="150" t="str">
        <f aca="false">IF(B36="",G39,IF(B40="","",IF(B40&gt;2,B39,IF(H40&gt;2,G39,""))))</f>
        <v/>
      </c>
      <c r="R49" s="150"/>
      <c r="S49" s="150"/>
    </row>
    <row r="50" customFormat="false" ht="21.75" hidden="false" customHeight="true" outlineLevel="0" collapsed="false">
      <c r="A50" s="134" t="str">
        <f aca="false">IF(D50="","",IF(D50&gt;1,1,0))</f>
        <v/>
      </c>
      <c r="B50" s="135" t="str">
        <f aca="false">IF(D50="","",SUM(A50:A54))</f>
        <v/>
      </c>
      <c r="C50" s="135"/>
      <c r="D50" s="136"/>
      <c r="E50" s="141"/>
      <c r="F50" s="141"/>
      <c r="G50" s="136"/>
      <c r="H50" s="138" t="str">
        <f aca="false">IF(G50="","",SUM(J50:J54))</f>
        <v/>
      </c>
      <c r="I50" s="138"/>
      <c r="J50" s="139" t="str">
        <f aca="false">IF(G50="","",IF(G50&gt;1,1,0))</f>
        <v/>
      </c>
      <c r="K50" s="140" t="str">
        <f aca="false">IF(N50="","",IF(N50&gt;1,1,0))</f>
        <v/>
      </c>
      <c r="L50" s="135" t="str">
        <f aca="false">IF(N50="","",SUM(K50:K54))</f>
        <v/>
      </c>
      <c r="M50" s="135"/>
      <c r="N50" s="136"/>
      <c r="O50" s="153"/>
      <c r="P50" s="153"/>
      <c r="Q50" s="136"/>
      <c r="R50" s="138" t="str">
        <f aca="false">IF(Q50="","",SUM(T50:T54))</f>
        <v/>
      </c>
      <c r="S50" s="138"/>
      <c r="T50" s="139" t="str">
        <f aca="false">IF(Q50="","",IF(Q50&gt;1,1,0))</f>
        <v/>
      </c>
      <c r="U50" s="142"/>
    </row>
    <row r="51" customFormat="false" ht="21.75" hidden="false" customHeight="true" outlineLevel="0" collapsed="false">
      <c r="A51" s="134" t="str">
        <f aca="false">IF(D51="","",IF(D51&gt;1,1,0))</f>
        <v/>
      </c>
      <c r="B51" s="135"/>
      <c r="C51" s="135"/>
      <c r="D51" s="143"/>
      <c r="E51" s="145"/>
      <c r="F51" s="145"/>
      <c r="G51" s="143"/>
      <c r="H51" s="138"/>
      <c r="I51" s="138"/>
      <c r="J51" s="139" t="str">
        <f aca="false">IF(G51="","",IF(G51&gt;1,1,0))</f>
        <v/>
      </c>
      <c r="K51" s="140" t="str">
        <f aca="false">IF(N51="","",IF(N51&gt;1,1,0))</f>
        <v/>
      </c>
      <c r="L51" s="135"/>
      <c r="M51" s="135"/>
      <c r="N51" s="143"/>
      <c r="O51" s="145"/>
      <c r="P51" s="145"/>
      <c r="Q51" s="143"/>
      <c r="R51" s="138"/>
      <c r="S51" s="138"/>
      <c r="T51" s="139" t="str">
        <f aca="false">IF(Q51="","",IF(Q51&gt;1,1,0))</f>
        <v/>
      </c>
      <c r="U51" s="142"/>
    </row>
    <row r="52" customFormat="false" ht="21.75" hidden="false" customHeight="true" outlineLevel="0" collapsed="false">
      <c r="A52" s="134" t="str">
        <f aca="false">IF(D52="","",IF(D52&gt;1,1,0))</f>
        <v/>
      </c>
      <c r="B52" s="135"/>
      <c r="C52" s="135"/>
      <c r="D52" s="143"/>
      <c r="E52" s="145"/>
      <c r="F52" s="145"/>
      <c r="G52" s="143"/>
      <c r="H52" s="138"/>
      <c r="I52" s="138"/>
      <c r="J52" s="139" t="str">
        <f aca="false">IF(G52="","",IF(G52&gt;1,1,0))</f>
        <v/>
      </c>
      <c r="K52" s="140" t="str">
        <f aca="false">IF(N52="","",IF(N52&gt;1,1,0))</f>
        <v/>
      </c>
      <c r="L52" s="135"/>
      <c r="M52" s="135"/>
      <c r="N52" s="143"/>
      <c r="O52" s="145"/>
      <c r="P52" s="145"/>
      <c r="Q52" s="143"/>
      <c r="R52" s="138"/>
      <c r="S52" s="138"/>
      <c r="T52" s="139" t="str">
        <f aca="false">IF(Q52="","",IF(Q52&gt;1,1,0))</f>
        <v/>
      </c>
      <c r="U52" s="142"/>
    </row>
    <row r="53" customFormat="false" ht="21.75" hidden="false" customHeight="true" outlineLevel="0" collapsed="false">
      <c r="A53" s="134" t="str">
        <f aca="false">IF(D53="","",IF(D53&gt;1,1,0))</f>
        <v/>
      </c>
      <c r="B53" s="135"/>
      <c r="C53" s="135"/>
      <c r="D53" s="143"/>
      <c r="E53" s="145"/>
      <c r="F53" s="145"/>
      <c r="G53" s="143"/>
      <c r="H53" s="138"/>
      <c r="I53" s="138"/>
      <c r="J53" s="139" t="str">
        <f aca="false">IF(G53="","",IF(G53&gt;1,1,0))</f>
        <v/>
      </c>
      <c r="K53" s="140" t="str">
        <f aca="false">IF(N53="","",IF(N53&gt;1,1,0))</f>
        <v/>
      </c>
      <c r="L53" s="135"/>
      <c r="M53" s="135"/>
      <c r="N53" s="143"/>
      <c r="O53" s="145"/>
      <c r="P53" s="145"/>
      <c r="Q53" s="143"/>
      <c r="R53" s="138"/>
      <c r="S53" s="138"/>
      <c r="T53" s="139" t="str">
        <f aca="false">IF(Q53="","",IF(Q53&gt;1,1,0))</f>
        <v/>
      </c>
      <c r="U53" s="142"/>
    </row>
    <row r="54" customFormat="false" ht="21.75" hidden="false" customHeight="true" outlineLevel="0" collapsed="false">
      <c r="A54" s="134" t="str">
        <f aca="false">IF(D54="","",IF(D54&gt;1,1,0))</f>
        <v/>
      </c>
      <c r="B54" s="135"/>
      <c r="C54" s="135"/>
      <c r="D54" s="146"/>
      <c r="E54" s="145"/>
      <c r="F54" s="145"/>
      <c r="G54" s="146"/>
      <c r="H54" s="138"/>
      <c r="I54" s="138"/>
      <c r="J54" s="139" t="str">
        <f aca="false">IF(G54="","",IF(G54&gt;1,1,0))</f>
        <v/>
      </c>
      <c r="K54" s="140" t="str">
        <f aca="false">IF(N54="","",IF(N54&gt;1,1,0))</f>
        <v/>
      </c>
      <c r="L54" s="135"/>
      <c r="M54" s="135"/>
      <c r="N54" s="146"/>
      <c r="O54" s="145"/>
      <c r="P54" s="145"/>
      <c r="Q54" s="146"/>
      <c r="R54" s="138"/>
      <c r="S54" s="138"/>
      <c r="T54" s="139" t="str">
        <f aca="false">IF(Q54="","",IF(Q54&gt;1,1,0))</f>
        <v/>
      </c>
      <c r="U54" s="142"/>
    </row>
    <row r="55" customFormat="false" ht="30" hidden="false" customHeight="true" outlineLevel="0" collapsed="false">
      <c r="J55" s="142"/>
      <c r="K55" s="142"/>
      <c r="U55" s="142"/>
    </row>
    <row r="56" s="127" customFormat="true" ht="27.75" hidden="false" customHeight="true" outlineLevel="0" collapsed="false">
      <c r="B56" s="149" t="str">
        <f aca="false">IF(Q4="",L4,IF(L8="","",IF(L8&gt;2,L4,IF(R8&gt;2,Q4,""))))</f>
        <v/>
      </c>
      <c r="C56" s="149"/>
      <c r="D56" s="149"/>
      <c r="E56" s="129" t="s">
        <v>25</v>
      </c>
      <c r="F56" s="129"/>
      <c r="G56" s="149" t="str">
        <f aca="false">IF(L14="",Q14,IF(L18="","",IF(L18&gt;2,L14,IF(R18&gt;2,Q14,""))))</f>
        <v>REMIREMONT</v>
      </c>
      <c r="H56" s="149"/>
      <c r="I56" s="149"/>
      <c r="J56" s="130"/>
      <c r="K56" s="130"/>
      <c r="L56" s="149" t="str">
        <f aca="false">IF(Q25="",L25,IF(L29="","",IF(L29&gt;2,L25,IF(R29&gt;2,Q25,""))))</f>
        <v/>
      </c>
      <c r="M56" s="149"/>
      <c r="N56" s="149"/>
      <c r="O56" s="129" t="s">
        <v>25</v>
      </c>
      <c r="P56" s="129"/>
      <c r="Q56" s="149" t="str">
        <f aca="false">IF(L36="",Q36,IF(L40="","",IF(L40&gt;2,L36,IF(R40&gt;2,Q36,""))))</f>
        <v>THAON</v>
      </c>
      <c r="R56" s="149"/>
      <c r="S56" s="149"/>
      <c r="U56" s="130"/>
    </row>
    <row r="57" s="123" customFormat="true" ht="21.75" hidden="false" customHeight="true" outlineLevel="1" collapsed="false">
      <c r="B57" s="150" t="str">
        <f aca="false">IF(Q4="",L5,IF(L8="","",IF(L8&gt;2,L5,IF(R8&gt;2,Q5,""))))</f>
        <v/>
      </c>
      <c r="C57" s="150"/>
      <c r="D57" s="150"/>
      <c r="E57" s="151" t="n">
        <v>13</v>
      </c>
      <c r="F57" s="152" t="n">
        <v>14</v>
      </c>
      <c r="G57" s="150" t="str">
        <f aca="false">IF(L14="",Q15,IF(L18="","",IF(L18&gt;2,L15,IF(R18&gt;2,Q15,""))))</f>
        <v>PRAT JEZAEL</v>
      </c>
      <c r="H57" s="150"/>
      <c r="I57" s="150"/>
      <c r="J57" s="107"/>
      <c r="K57" s="107"/>
      <c r="L57" s="150" t="str">
        <f aca="false">IF(Q25="",L26,IF(L29="","",IF(L29&gt;2,L26,IF(R29&gt;2,Q26,""))))</f>
        <v/>
      </c>
      <c r="M57" s="150"/>
      <c r="N57" s="150"/>
      <c r="O57" s="151" t="n">
        <v>13</v>
      </c>
      <c r="P57" s="152" t="n">
        <v>14</v>
      </c>
      <c r="Q57" s="150" t="str">
        <f aca="false">IF(L36="",Q37,IF(L40="","",IF(L40&gt;2,L37,IF(R40&gt;2,Q37,""))))</f>
        <v>LISTAR MARGAUX</v>
      </c>
      <c r="R57" s="150"/>
      <c r="S57" s="150"/>
      <c r="U57" s="107"/>
    </row>
    <row r="58" s="123" customFormat="true" ht="21.75" hidden="false" customHeight="true" outlineLevel="1" collapsed="false">
      <c r="B58" s="150" t="str">
        <f aca="false">IF(Q4="",L6,IF(L8="","",IF(L8&gt;2,L6,IF(R8&gt;2,Q6,""))))</f>
        <v/>
      </c>
      <c r="C58" s="150"/>
      <c r="D58" s="150"/>
      <c r="E58" s="151" t="n">
        <v>15</v>
      </c>
      <c r="F58" s="152" t="n">
        <v>16</v>
      </c>
      <c r="G58" s="150" t="str">
        <f aca="false">IF(L14="",Q16,IF(L18="","",IF(L18&gt;2,L16,IF(R18&gt;2,Q16,""))))</f>
        <v>CHOUCRI-FILALI JAWAD</v>
      </c>
      <c r="H58" s="150"/>
      <c r="I58" s="150"/>
      <c r="J58" s="107"/>
      <c r="K58" s="107"/>
      <c r="L58" s="150" t="str">
        <f aca="false">IF(Q25="",L27,IF(L29="","",IF(L29&gt;2,L27,IF(R29&gt;2,Q27,""))))</f>
        <v/>
      </c>
      <c r="M58" s="150"/>
      <c r="N58" s="150"/>
      <c r="O58" s="151" t="n">
        <v>15</v>
      </c>
      <c r="P58" s="152" t="n">
        <v>16</v>
      </c>
      <c r="Q58" s="150" t="str">
        <f aca="false">IF(L36="",Q38,IF(L40="","",IF(L40&gt;2,L38,IF(R40&gt;2,Q38,""))))</f>
        <v>LISTAR CLEMENCE</v>
      </c>
      <c r="R58" s="150"/>
      <c r="S58" s="150"/>
      <c r="U58" s="107"/>
    </row>
    <row r="59" s="123" customFormat="true" ht="21.75" hidden="false" customHeight="true" outlineLevel="1" collapsed="false">
      <c r="B59" s="150" t="str">
        <f aca="false">IF(Q4="",L7,IF(L8="","",IF(L8&gt;2,L7,IF(R8&gt;2,Q7,""))))</f>
        <v/>
      </c>
      <c r="C59" s="150"/>
      <c r="D59" s="150"/>
      <c r="E59" s="151" t="n">
        <v>17</v>
      </c>
      <c r="F59" s="152" t="n">
        <v>18</v>
      </c>
      <c r="G59" s="150" t="str">
        <f aca="false">IF(L14="",Q17,IF(L18="","",IF(L18&gt;2,L17,IF(R18&gt;2,Q17,""))))</f>
        <v>ROLIN TIMEO</v>
      </c>
      <c r="H59" s="150"/>
      <c r="I59" s="150"/>
      <c r="J59" s="107"/>
      <c r="K59" s="107"/>
      <c r="L59" s="150" t="str">
        <f aca="false">IF(Q25="",L28,IF(L29="","",IF(L29&gt;2,L28,IF(R29&gt;2,Q28,""))))</f>
        <v/>
      </c>
      <c r="M59" s="150"/>
      <c r="N59" s="150"/>
      <c r="O59" s="151" t="n">
        <v>17</v>
      </c>
      <c r="P59" s="152" t="n">
        <v>18</v>
      </c>
      <c r="Q59" s="150" t="str">
        <f aca="false">IF(L36="",Q39,IF(L40="","",IF(L40&gt;2,L39,IF(R40&gt;2,Q39,""))))</f>
        <v>OUGER MANON</v>
      </c>
      <c r="R59" s="150"/>
      <c r="S59" s="150"/>
      <c r="U59" s="107"/>
    </row>
    <row r="60" customFormat="false" ht="21.75" hidden="false" customHeight="true" outlineLevel="0" collapsed="false">
      <c r="A60" s="134" t="str">
        <f aca="false">IF(D60="","",IF(D60&gt;1,1,0))</f>
        <v/>
      </c>
      <c r="B60" s="135" t="str">
        <f aca="false">IF(D60="","",SUM(A60:A64))</f>
        <v/>
      </c>
      <c r="C60" s="135"/>
      <c r="D60" s="136"/>
      <c r="E60" s="141"/>
      <c r="F60" s="141"/>
      <c r="G60" s="136"/>
      <c r="H60" s="138" t="str">
        <f aca="false">IF(G60="","",SUM(J60:J64))</f>
        <v/>
      </c>
      <c r="I60" s="138"/>
      <c r="J60" s="139" t="str">
        <f aca="false">IF(G60="","",IF(G60&gt;1,1,0))</f>
        <v/>
      </c>
      <c r="K60" s="140" t="n">
        <f aca="false">IF(N60="","",IF(N60&gt;1,1,0))</f>
        <v>0</v>
      </c>
      <c r="L60" s="135" t="n">
        <f aca="false">IF(N60="","",SUM(K60:K64))</f>
        <v>0</v>
      </c>
      <c r="M60" s="135"/>
      <c r="N60" s="136" t="n">
        <v>0</v>
      </c>
      <c r="O60" s="141"/>
      <c r="P60" s="141"/>
      <c r="Q60" s="136"/>
      <c r="R60" s="138" t="str">
        <f aca="false">IF(Q60="","",SUM(T60:T64))</f>
        <v/>
      </c>
      <c r="S60" s="138"/>
      <c r="T60" s="139" t="str">
        <f aca="false">IF(Q60="","",IF(Q60&gt;1,1,0))</f>
        <v/>
      </c>
      <c r="U60" s="142"/>
    </row>
    <row r="61" customFormat="false" ht="21.75" hidden="false" customHeight="true" outlineLevel="0" collapsed="false">
      <c r="A61" s="134" t="str">
        <f aca="false">IF(D61="","",IF(D61&gt;1,1,0))</f>
        <v/>
      </c>
      <c r="B61" s="135"/>
      <c r="C61" s="135"/>
      <c r="D61" s="143"/>
      <c r="E61" s="145"/>
      <c r="F61" s="145"/>
      <c r="G61" s="143"/>
      <c r="H61" s="138"/>
      <c r="I61" s="138"/>
      <c r="J61" s="139" t="str">
        <f aca="false">IF(G61="","",IF(G61&gt;1,1,0))</f>
        <v/>
      </c>
      <c r="K61" s="140" t="n">
        <f aca="false">IF(N61="","",IF(N61&gt;1,1,0))</f>
        <v>0</v>
      </c>
      <c r="L61" s="135"/>
      <c r="M61" s="135"/>
      <c r="N61" s="143" t="n">
        <v>0</v>
      </c>
      <c r="O61" s="145"/>
      <c r="P61" s="145"/>
      <c r="Q61" s="143"/>
      <c r="R61" s="138"/>
      <c r="S61" s="138"/>
      <c r="T61" s="139" t="str">
        <f aca="false">IF(Q61="","",IF(Q61&gt;1,1,0))</f>
        <v/>
      </c>
      <c r="U61" s="142"/>
    </row>
    <row r="62" customFormat="false" ht="21.75" hidden="false" customHeight="true" outlineLevel="0" collapsed="false">
      <c r="A62" s="134" t="str">
        <f aca="false">IF(D62="","",IF(D62&gt;1,1,0))</f>
        <v/>
      </c>
      <c r="B62" s="135"/>
      <c r="C62" s="135"/>
      <c r="D62" s="143"/>
      <c r="E62" s="145"/>
      <c r="F62" s="145"/>
      <c r="G62" s="143"/>
      <c r="H62" s="138"/>
      <c r="I62" s="138"/>
      <c r="J62" s="139" t="str">
        <f aca="false">IF(G62="","",IF(G62&gt;1,1,0))</f>
        <v/>
      </c>
      <c r="K62" s="140" t="n">
        <f aca="false">IF(N62="","",IF(N62&gt;1,1,0))</f>
        <v>0</v>
      </c>
      <c r="L62" s="135"/>
      <c r="M62" s="135"/>
      <c r="N62" s="143" t="n">
        <v>0</v>
      </c>
      <c r="O62" s="145"/>
      <c r="P62" s="145"/>
      <c r="Q62" s="143"/>
      <c r="R62" s="138"/>
      <c r="S62" s="138"/>
      <c r="T62" s="139" t="str">
        <f aca="false">IF(Q62="","",IF(Q62&gt;1,1,0))</f>
        <v/>
      </c>
      <c r="U62" s="142"/>
    </row>
    <row r="63" customFormat="false" ht="21.75" hidden="false" customHeight="true" outlineLevel="0" collapsed="false">
      <c r="A63" s="134" t="str">
        <f aca="false">IF(D63="","",IF(D63&gt;1,1,0))</f>
        <v/>
      </c>
      <c r="B63" s="135"/>
      <c r="C63" s="135"/>
      <c r="D63" s="143"/>
      <c r="E63" s="145"/>
      <c r="F63" s="145"/>
      <c r="G63" s="143"/>
      <c r="H63" s="138"/>
      <c r="I63" s="138"/>
      <c r="J63" s="139" t="str">
        <f aca="false">IF(G63="","",IF(G63&gt;1,1,0))</f>
        <v/>
      </c>
      <c r="K63" s="140" t="str">
        <f aca="false">IF(N63="","",IF(N63&gt;1,1,0))</f>
        <v/>
      </c>
      <c r="L63" s="135"/>
      <c r="M63" s="135"/>
      <c r="N63" s="143"/>
      <c r="O63" s="145"/>
      <c r="P63" s="145"/>
      <c r="Q63" s="143"/>
      <c r="R63" s="138"/>
      <c r="S63" s="138"/>
      <c r="T63" s="139" t="str">
        <f aca="false">IF(Q63="","",IF(Q63&gt;1,1,0))</f>
        <v/>
      </c>
      <c r="U63" s="142"/>
    </row>
    <row r="64" customFormat="false" ht="21.75" hidden="false" customHeight="true" outlineLevel="0" collapsed="false">
      <c r="A64" s="134" t="str">
        <f aca="false">IF(D64="","",IF(D64&gt;1,1,0))</f>
        <v/>
      </c>
      <c r="B64" s="135"/>
      <c r="C64" s="135"/>
      <c r="D64" s="146"/>
      <c r="E64" s="145"/>
      <c r="F64" s="145"/>
      <c r="G64" s="146"/>
      <c r="H64" s="138"/>
      <c r="I64" s="138"/>
      <c r="J64" s="139" t="str">
        <f aca="false">IF(G64="","",IF(G64&gt;1,1,0))</f>
        <v/>
      </c>
      <c r="K64" s="140" t="str">
        <f aca="false">IF(N64="","",IF(N64&gt;1,1,0))</f>
        <v/>
      </c>
      <c r="L64" s="135"/>
      <c r="M64" s="135"/>
      <c r="N64" s="146"/>
      <c r="O64" s="145"/>
      <c r="P64" s="145"/>
      <c r="Q64" s="146"/>
      <c r="R64" s="138"/>
      <c r="S64" s="138"/>
      <c r="T64" s="139" t="str">
        <f aca="false">IF(Q64="","",IF(Q64&gt;1,1,0))</f>
        <v/>
      </c>
      <c r="U64" s="142"/>
    </row>
    <row r="65" customFormat="false" ht="249.75" hidden="true" customHeight="true" outlineLevel="1" collapsed="false">
      <c r="J65" s="142"/>
    </row>
    <row r="66" customFormat="false" ht="60" hidden="false" customHeight="true" outlineLevel="0" collapsed="false">
      <c r="A66" s="126" t="s">
        <v>73</v>
      </c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</row>
    <row r="67" s="127" customFormat="true" ht="27.75" hidden="false" customHeight="true" outlineLevel="0" collapsed="false">
      <c r="B67" s="154" t="str">
        <f aca="false">IF(G46="",B46,IF(B50="","",IF(H50="","",IF(B50&gt;2,B46,IF(H50&gt;2,G46,"")))))</f>
        <v>LA BRESSE</v>
      </c>
      <c r="C67" s="154"/>
      <c r="D67" s="154"/>
      <c r="E67" s="129" t="s">
        <v>25</v>
      </c>
      <c r="F67" s="129"/>
      <c r="G67" s="154" t="str">
        <f aca="false">IF(B56="",G56,IF(B60="","",IF(H60="","",IF(B60&gt;2,B56,IF(H60&gt;2,G56,"")))))</f>
        <v>REMIREMONT</v>
      </c>
      <c r="H67" s="154"/>
      <c r="I67" s="154"/>
      <c r="J67" s="130"/>
      <c r="L67" s="154" t="str">
        <f aca="false">IF(Q46="",L46,IF(L50="","",IF(R50="","",IF(L50&gt;2,L46,IF(R50&gt;2,Q46,"")))))</f>
        <v>NEUFCHATEAU</v>
      </c>
      <c r="M67" s="154"/>
      <c r="N67" s="154"/>
      <c r="O67" s="129" t="s">
        <v>25</v>
      </c>
      <c r="P67" s="129"/>
      <c r="Q67" s="154" t="str">
        <f aca="false">IF(L56="",Q56,IF(L60="","",IF(R60="","",IF(L60&gt;2,L56,IF(R60&gt;2,Q56,"")))))</f>
        <v>THAON</v>
      </c>
      <c r="R67" s="154"/>
      <c r="S67" s="154"/>
    </row>
    <row r="68" s="123" customFormat="true" ht="21.75" hidden="false" customHeight="true" outlineLevel="1" collapsed="false">
      <c r="B68" s="155" t="str">
        <f aca="false">IF(G46="",B47,IF(B50="","",IF(H50="","",IF(B50&gt;2,B47,IF(H50&gt;2,G47,"")))))</f>
        <v>PEYREBERE ROZENNE</v>
      </c>
      <c r="C68" s="155"/>
      <c r="D68" s="155"/>
      <c r="E68" s="156" t="n">
        <v>1</v>
      </c>
      <c r="F68" s="157" t="n">
        <v>2</v>
      </c>
      <c r="G68" s="155" t="str">
        <f aca="false">IF(B56="",G57,IF(B60="","",IF(H60="","",IF(B60&gt;2,B57,IF(H60&gt;2,G57,"")))))</f>
        <v>PRAT JEZAEL</v>
      </c>
      <c r="H68" s="155"/>
      <c r="I68" s="155"/>
      <c r="J68" s="107"/>
      <c r="L68" s="155" t="str">
        <f aca="false">IF(Q46="",L47,IF(L50="","",IF(R50="","",IF(L50&gt;2,L47,IF(R50&gt;2,Q47,"")))))</f>
        <v>MILLET MARINE</v>
      </c>
      <c r="M68" s="155"/>
      <c r="N68" s="155"/>
      <c r="O68" s="158" t="n">
        <v>7</v>
      </c>
      <c r="P68" s="159" t="n">
        <v>8</v>
      </c>
      <c r="Q68" s="155" t="str">
        <f aca="false">IF(L56="",Q57,IF(L60="","",IF(R60="","",IF(L60&gt;2,L57,IF(R60&gt;2,Q57,"")))))</f>
        <v>LISTAR MARGAUX</v>
      </c>
      <c r="R68" s="155"/>
      <c r="S68" s="155"/>
    </row>
    <row r="69" s="123" customFormat="true" ht="21.75" hidden="false" customHeight="true" outlineLevel="1" collapsed="false">
      <c r="B69" s="155" t="str">
        <f aca="false">IF(G46="",B48,IF(B50="","",IF(H50="","",IF(B50&gt;2,B48,IF(H50&gt;2,G48,"")))))</f>
        <v>WANG DIANA</v>
      </c>
      <c r="C69" s="155"/>
      <c r="D69" s="155"/>
      <c r="E69" s="156" t="n">
        <v>3</v>
      </c>
      <c r="F69" s="157" t="n">
        <v>4</v>
      </c>
      <c r="G69" s="155" t="str">
        <f aca="false">IF(B56="",G58,IF(B60="","",IF(H60="","",IF(B60&gt;2,B58,IF(H60&gt;2,G58,"")))))</f>
        <v>CHOUCRI-FILALI JAWAD</v>
      </c>
      <c r="H69" s="155"/>
      <c r="I69" s="155"/>
      <c r="J69" s="107"/>
      <c r="L69" s="155" t="str">
        <f aca="false">IF(Q46="",L48,IF(L50="","",IF(R50="","",IF(L50&gt;2,L48,IF(R50&gt;2,Q48,"")))))</f>
        <v>CHOLLEY EDEN</v>
      </c>
      <c r="M69" s="155"/>
      <c r="N69" s="155"/>
      <c r="O69" s="158" t="n">
        <v>9</v>
      </c>
      <c r="P69" s="159" t="n">
        <v>10</v>
      </c>
      <c r="Q69" s="155" t="str">
        <f aca="false">IF(L56="",Q58,IF(L60="","",IF(R60="","",IF(L60&gt;2,L58,IF(R60&gt;2,Q58,"")))))</f>
        <v>LISTAR CLEMENCE</v>
      </c>
      <c r="R69" s="155"/>
      <c r="S69" s="155"/>
    </row>
    <row r="70" s="123" customFormat="true" ht="21.75" hidden="false" customHeight="true" outlineLevel="1" collapsed="false">
      <c r="B70" s="155" t="str">
        <f aca="false">IF(G46="",B49,IF(B50="","",IF(H50="","",IF(B50&gt;2,B49,IF(H50&gt;2,G49,"")))))</f>
        <v>GEHIN CHLOE</v>
      </c>
      <c r="C70" s="155"/>
      <c r="D70" s="155"/>
      <c r="E70" s="156" t="n">
        <v>5</v>
      </c>
      <c r="F70" s="157" t="n">
        <v>6</v>
      </c>
      <c r="G70" s="155" t="str">
        <f aca="false">IF(B56="",G59,IF(B60="","",IF(H60="","",IF(B60&gt;2,B59,IF(H60&gt;2,G59,"")))))</f>
        <v>ROLIN TIMEO</v>
      </c>
      <c r="H70" s="155"/>
      <c r="I70" s="155"/>
      <c r="J70" s="107"/>
      <c r="L70" s="155" t="str">
        <f aca="false">IF(Q46="",L49,IF(L50="","",IF(R50="","",IF(L50&gt;2,L49,IF(R50&gt;2,Q49,"")))))</f>
        <v>DA CUHNA AMBRE</v>
      </c>
      <c r="M70" s="155"/>
      <c r="N70" s="155"/>
      <c r="O70" s="158" t="n">
        <v>11</v>
      </c>
      <c r="P70" s="159" t="n">
        <v>12</v>
      </c>
      <c r="Q70" s="155" t="str">
        <f aca="false">IF(L56="",Q59,IF(L60="","",IF(R60="","",IF(L60&gt;2,L59,IF(R60&gt;2,Q59,"")))))</f>
        <v>OUGER MANON</v>
      </c>
      <c r="R70" s="155"/>
      <c r="S70" s="155"/>
    </row>
    <row r="71" customFormat="false" ht="21.75" hidden="false" customHeight="true" outlineLevel="0" collapsed="false">
      <c r="A71" s="134" t="n">
        <f aca="false">IF(D71="","",IF(D71&gt;1,1,0))</f>
        <v>1</v>
      </c>
      <c r="B71" s="160" t="n">
        <f aca="false">IF(D71="","",SUM(A71:A77))</f>
        <v>4</v>
      </c>
      <c r="C71" s="160"/>
      <c r="D71" s="136" t="n">
        <v>3</v>
      </c>
      <c r="E71" s="141"/>
      <c r="F71" s="141"/>
      <c r="G71" s="136" t="n">
        <v>0</v>
      </c>
      <c r="H71" s="161" t="n">
        <f aca="false">IF(G71="","",SUM(J71:J77))</f>
        <v>2</v>
      </c>
      <c r="I71" s="161"/>
      <c r="J71" s="139" t="n">
        <f aca="false">IF(G71="","",IF(G71&gt;1,1,0))</f>
        <v>0</v>
      </c>
      <c r="K71" s="140" t="n">
        <f aca="false">IF(N71="","",IF(N71&gt;1,1,0))</f>
        <v>0</v>
      </c>
      <c r="L71" s="160" t="n">
        <f aca="false">IF(N71="","",SUM(K71:K77))</f>
        <v>2</v>
      </c>
      <c r="M71" s="160"/>
      <c r="N71" s="136" t="n">
        <v>0</v>
      </c>
      <c r="O71" s="141"/>
      <c r="P71" s="141"/>
      <c r="Q71" s="136" t="n">
        <v>3</v>
      </c>
      <c r="R71" s="161" t="n">
        <f aca="false">IF(Q71="","",SUM(T71:T77))</f>
        <v>4</v>
      </c>
      <c r="S71" s="161"/>
      <c r="T71" s="139" t="n">
        <f aca="false">IF(Q71="","",IF(Q71&gt;1,1,0))</f>
        <v>1</v>
      </c>
      <c r="U71" s="142"/>
    </row>
    <row r="72" customFormat="false" ht="21.75" hidden="false" customHeight="true" outlineLevel="0" collapsed="false">
      <c r="A72" s="134" t="n">
        <f aca="false">IF(D72="","",IF(D72&gt;1,1,0))</f>
        <v>0</v>
      </c>
      <c r="B72" s="160"/>
      <c r="C72" s="160"/>
      <c r="D72" s="143" t="n">
        <v>1</v>
      </c>
      <c r="E72" s="145"/>
      <c r="F72" s="145"/>
      <c r="G72" s="143" t="n">
        <v>2</v>
      </c>
      <c r="H72" s="161"/>
      <c r="I72" s="161"/>
      <c r="J72" s="139" t="n">
        <f aca="false">IF(G72="","",IF(G72&gt;1,1,0))</f>
        <v>1</v>
      </c>
      <c r="K72" s="140" t="n">
        <f aca="false">IF(N72="","",IF(N72&gt;1,1,0))</f>
        <v>1</v>
      </c>
      <c r="L72" s="160"/>
      <c r="M72" s="160"/>
      <c r="N72" s="143" t="n">
        <v>2</v>
      </c>
      <c r="O72" s="145"/>
      <c r="P72" s="145"/>
      <c r="Q72" s="143" t="n">
        <v>1</v>
      </c>
      <c r="R72" s="161"/>
      <c r="S72" s="161"/>
      <c r="T72" s="139" t="n">
        <f aca="false">IF(Q72="","",IF(Q72&gt;1,1,0))</f>
        <v>0</v>
      </c>
      <c r="U72" s="142"/>
    </row>
    <row r="73" customFormat="false" ht="21.75" hidden="false" customHeight="true" outlineLevel="0" collapsed="false">
      <c r="A73" s="134" t="n">
        <f aca="false">IF(D73="","",IF(D73&gt;1,1,0))</f>
        <v>1</v>
      </c>
      <c r="B73" s="160"/>
      <c r="C73" s="160"/>
      <c r="D73" s="143" t="n">
        <v>2</v>
      </c>
      <c r="E73" s="145"/>
      <c r="F73" s="145"/>
      <c r="G73" s="143" t="n">
        <v>1</v>
      </c>
      <c r="H73" s="161"/>
      <c r="I73" s="161"/>
      <c r="J73" s="139" t="n">
        <f aca="false">IF(G73="","",IF(G73&gt;1,1,0))</f>
        <v>0</v>
      </c>
      <c r="K73" s="140" t="n">
        <f aca="false">IF(N73="","",IF(N73&gt;1,1,0))</f>
        <v>1</v>
      </c>
      <c r="L73" s="160"/>
      <c r="M73" s="160"/>
      <c r="N73" s="143" t="n">
        <v>3</v>
      </c>
      <c r="O73" s="145"/>
      <c r="P73" s="145"/>
      <c r="Q73" s="143" t="n">
        <v>0</v>
      </c>
      <c r="R73" s="161"/>
      <c r="S73" s="161"/>
      <c r="T73" s="139" t="n">
        <f aca="false">IF(Q73="","",IF(Q73&gt;1,1,0))</f>
        <v>0</v>
      </c>
      <c r="U73" s="142"/>
    </row>
    <row r="74" customFormat="false" ht="21.75" hidden="false" customHeight="true" outlineLevel="0" collapsed="false">
      <c r="A74" s="134" t="n">
        <f aca="false">IF(D74="","",IF(D74&gt;1,1,0))</f>
        <v>1</v>
      </c>
      <c r="B74" s="160"/>
      <c r="C74" s="160"/>
      <c r="D74" s="143" t="n">
        <v>3</v>
      </c>
      <c r="E74" s="145"/>
      <c r="F74" s="145"/>
      <c r="G74" s="143" t="n">
        <v>0</v>
      </c>
      <c r="H74" s="161"/>
      <c r="I74" s="161"/>
      <c r="J74" s="139" t="n">
        <f aca="false">IF(G74="","",IF(G74&gt;1,1,0))</f>
        <v>0</v>
      </c>
      <c r="K74" s="140" t="n">
        <f aca="false">IF(N74="","",IF(N74&gt;1,1,0))</f>
        <v>0</v>
      </c>
      <c r="L74" s="160"/>
      <c r="M74" s="160"/>
      <c r="N74" s="143" t="n">
        <v>1</v>
      </c>
      <c r="O74" s="145"/>
      <c r="P74" s="145"/>
      <c r="Q74" s="143" t="n">
        <v>2</v>
      </c>
      <c r="R74" s="161"/>
      <c r="S74" s="161"/>
      <c r="T74" s="139" t="n">
        <f aca="false">IF(Q74="","",IF(Q74&gt;1,1,0))</f>
        <v>1</v>
      </c>
      <c r="U74" s="142"/>
    </row>
    <row r="75" customFormat="false" ht="21.75" hidden="false" customHeight="true" outlineLevel="0" collapsed="false">
      <c r="A75" s="134" t="n">
        <f aca="false">IF(D75="","",IF(D75&gt;1,1,0))</f>
        <v>0</v>
      </c>
      <c r="B75" s="160"/>
      <c r="C75" s="160"/>
      <c r="D75" s="143" t="n">
        <v>1</v>
      </c>
      <c r="E75" s="145"/>
      <c r="F75" s="145"/>
      <c r="G75" s="143" t="n">
        <v>2</v>
      </c>
      <c r="H75" s="161"/>
      <c r="I75" s="161"/>
      <c r="J75" s="139" t="n">
        <f aca="false">IF(G75="","",IF(G75&gt;1,1,0))</f>
        <v>1</v>
      </c>
      <c r="K75" s="140" t="n">
        <f aca="false">IF(N75="","",IF(N75&gt;1,1,0))</f>
        <v>0</v>
      </c>
      <c r="L75" s="160"/>
      <c r="M75" s="160"/>
      <c r="N75" s="143" t="n">
        <v>1</v>
      </c>
      <c r="O75" s="145"/>
      <c r="P75" s="145"/>
      <c r="Q75" s="143" t="n">
        <v>2</v>
      </c>
      <c r="R75" s="161"/>
      <c r="S75" s="161"/>
      <c r="T75" s="139" t="n">
        <f aca="false">IF(Q75="","",IF(Q75&gt;1,1,0))</f>
        <v>1</v>
      </c>
      <c r="U75" s="142"/>
    </row>
    <row r="76" customFormat="false" ht="21.75" hidden="false" customHeight="true" outlineLevel="0" collapsed="false">
      <c r="A76" s="134" t="n">
        <f aca="false">IF(D76="","",IF(D76&gt;1,1,0))</f>
        <v>1</v>
      </c>
      <c r="B76" s="160"/>
      <c r="C76" s="160"/>
      <c r="D76" s="143" t="n">
        <v>2</v>
      </c>
      <c r="E76" s="145"/>
      <c r="F76" s="145"/>
      <c r="G76" s="143" t="n">
        <v>1</v>
      </c>
      <c r="H76" s="161"/>
      <c r="I76" s="161"/>
      <c r="J76" s="139" t="n">
        <f aca="false">IF(G76="","",IF(G76&gt;1,1,0))</f>
        <v>0</v>
      </c>
      <c r="K76" s="140" t="n">
        <f aca="false">IF(N76="","",IF(N76&gt;1,1,0))</f>
        <v>0</v>
      </c>
      <c r="L76" s="160"/>
      <c r="M76" s="160"/>
      <c r="N76" s="143" t="n">
        <v>1</v>
      </c>
      <c r="O76" s="145"/>
      <c r="P76" s="145"/>
      <c r="Q76" s="143" t="n">
        <v>2</v>
      </c>
      <c r="R76" s="161"/>
      <c r="S76" s="161"/>
      <c r="T76" s="139" t="n">
        <f aca="false">IF(Q76="","",IF(Q76&gt;1,1,0))</f>
        <v>1</v>
      </c>
      <c r="U76" s="142"/>
    </row>
    <row r="77" customFormat="false" ht="21.75" hidden="false" customHeight="true" outlineLevel="0" collapsed="false">
      <c r="A77" s="134" t="str">
        <f aca="false">IF(D77="","",IF(D77&gt;1,1,0))</f>
        <v/>
      </c>
      <c r="B77" s="160"/>
      <c r="C77" s="160"/>
      <c r="D77" s="146"/>
      <c r="E77" s="145"/>
      <c r="F77" s="145"/>
      <c r="G77" s="146"/>
      <c r="H77" s="161"/>
      <c r="I77" s="161"/>
      <c r="J77" s="139" t="str">
        <f aca="false">IF(G77="","",IF(G77&gt;1,1,0))</f>
        <v/>
      </c>
      <c r="K77" s="140" t="str">
        <f aca="false">IF(N77="","",IF(N77&gt;1,1,0))</f>
        <v/>
      </c>
      <c r="L77" s="160"/>
      <c r="M77" s="160"/>
      <c r="N77" s="146"/>
      <c r="O77" s="145"/>
      <c r="P77" s="145"/>
      <c r="Q77" s="146"/>
      <c r="R77" s="161"/>
      <c r="S77" s="161"/>
      <c r="T77" s="139" t="str">
        <f aca="false">IF(Q77="","",IF(Q77&gt;1,1,0))</f>
        <v/>
      </c>
      <c r="U77" s="142"/>
    </row>
    <row r="78" customFormat="false" ht="327" hidden="true" customHeight="true" outlineLevel="1" collapsed="false">
      <c r="U78" s="142"/>
    </row>
    <row r="79" customFormat="false" ht="51" hidden="false" customHeight="true" outlineLevel="0" collapsed="false">
      <c r="G79" s="162" t="s">
        <v>74</v>
      </c>
      <c r="H79" s="162"/>
      <c r="I79" s="162"/>
      <c r="J79" s="162"/>
      <c r="K79" s="162"/>
      <c r="L79" s="162"/>
      <c r="M79" s="162"/>
      <c r="N79" s="162"/>
      <c r="O79" s="126"/>
      <c r="P79" s="142"/>
      <c r="U79" s="142"/>
    </row>
    <row r="80" s="127" customFormat="true" ht="27.75" hidden="false" customHeight="true" outlineLevel="0" collapsed="false">
      <c r="G80" s="163" t="str">
        <f aca="false">IF(G67="","",IF(B71="","",IF(H71="","",IF(B71&gt;3,G67,IF(H71&gt;3,B67,"")))))</f>
        <v>REMIREMONT</v>
      </c>
      <c r="H80" s="163"/>
      <c r="I80" s="163"/>
      <c r="J80" s="129" t="s">
        <v>25</v>
      </c>
      <c r="K80" s="129"/>
      <c r="L80" s="163" t="str">
        <f aca="false">IF(L67="","",IF(L71="","",IF(R71="","",IF(L71&gt;3,Q67,IF(R71&gt;3,L67,"")))))</f>
        <v>NEUFCHATEAU</v>
      </c>
      <c r="M80" s="163"/>
      <c r="N80" s="163"/>
      <c r="O80" s="130"/>
      <c r="P80" s="130"/>
      <c r="U80" s="130"/>
    </row>
    <row r="81" s="123" customFormat="true" ht="21.75" hidden="false" customHeight="true" outlineLevel="1" collapsed="false">
      <c r="G81" s="164" t="str">
        <f aca="false">IF(G67="","",IF(B71="","",IF(H71="","",IF(B71&gt;3,G68,IF(H71&gt;3,B68,"")))))</f>
        <v>PRAT JEZAEL</v>
      </c>
      <c r="H81" s="164"/>
      <c r="I81" s="164"/>
      <c r="J81" s="165" t="n">
        <v>1</v>
      </c>
      <c r="K81" s="166" t="n">
        <v>2</v>
      </c>
      <c r="L81" s="164" t="str">
        <f aca="false">IF(L67="","",IF(L71="","",IF(R71="","",IF(L71&gt;3,Q68,IF(R71&gt;3,L68,"")))))</f>
        <v>MILLET MARINE</v>
      </c>
      <c r="M81" s="164"/>
      <c r="N81" s="164"/>
      <c r="O81" s="107"/>
      <c r="P81" s="107"/>
      <c r="U81" s="107"/>
    </row>
    <row r="82" s="123" customFormat="true" ht="21.75" hidden="false" customHeight="true" outlineLevel="1" collapsed="false">
      <c r="G82" s="164" t="str">
        <f aca="false">IF(G67="","",IF(B71="","",IF(H71="","",IF(B71&gt;3,G69,IF(H71&gt;3,B69,"")))))</f>
        <v>CHOUCRI-FILALI JAWAD</v>
      </c>
      <c r="H82" s="164"/>
      <c r="I82" s="164"/>
      <c r="J82" s="165" t="n">
        <v>3</v>
      </c>
      <c r="K82" s="166" t="n">
        <v>4</v>
      </c>
      <c r="L82" s="164" t="str">
        <f aca="false">IF(L67="","",IF(L71="","",IF(R71="","",IF(L71&gt;3,Q69,IF(R71&gt;3,L69,"")))))</f>
        <v>CHOLLEY EDEN</v>
      </c>
      <c r="M82" s="164"/>
      <c r="N82" s="164"/>
      <c r="O82" s="107"/>
      <c r="P82" s="107"/>
      <c r="U82" s="107"/>
    </row>
    <row r="83" s="123" customFormat="true" ht="21.75" hidden="false" customHeight="true" outlineLevel="1" collapsed="false">
      <c r="G83" s="164" t="str">
        <f aca="false">IF(G67="","",IF(B71="","",IF(H71="","",IF(B71&gt;3,G70,IF(H71&gt;3,B70,"")))))</f>
        <v>ROLIN TIMEO</v>
      </c>
      <c r="H83" s="164"/>
      <c r="I83" s="164"/>
      <c r="J83" s="165" t="n">
        <v>5</v>
      </c>
      <c r="K83" s="166" t="n">
        <v>6</v>
      </c>
      <c r="L83" s="164" t="str">
        <f aca="false">IF(L67="","",IF(L71="","",IF(R71="","",IF(L71&gt;3,Q70,IF(R71&gt;3,L70,"")))))</f>
        <v>DA CUHNA AMBRE</v>
      </c>
      <c r="M83" s="164"/>
      <c r="N83" s="164"/>
      <c r="O83" s="107"/>
      <c r="P83" s="107"/>
      <c r="U83" s="107"/>
    </row>
    <row r="84" customFormat="false" ht="21.75" hidden="false" customHeight="true" outlineLevel="0" collapsed="false">
      <c r="F84" s="134" t="n">
        <f aca="false">IF(I84="","",IF(I84&gt;1,1,0))</f>
        <v>1</v>
      </c>
      <c r="G84" s="160" t="n">
        <f aca="false">IF(I84="","",SUM(F84:F90))</f>
        <v>1</v>
      </c>
      <c r="H84" s="160"/>
      <c r="I84" s="136" t="n">
        <v>2</v>
      </c>
      <c r="J84" s="141"/>
      <c r="K84" s="141"/>
      <c r="L84" s="136" t="n">
        <v>1</v>
      </c>
      <c r="M84" s="161" t="n">
        <f aca="false">IF(L84="","",SUM(O84:O90))</f>
        <v>4</v>
      </c>
      <c r="N84" s="161"/>
      <c r="O84" s="139" t="n">
        <f aca="false">IF(L84="","",IF(L84&gt;1,1,0))</f>
        <v>0</v>
      </c>
      <c r="P84" s="142"/>
      <c r="U84" s="142"/>
    </row>
    <row r="85" customFormat="false" ht="21.75" hidden="false" customHeight="true" outlineLevel="0" collapsed="false">
      <c r="F85" s="134" t="n">
        <f aca="false">IF(I85="","",IF(I85&gt;1,1,0))</f>
        <v>0</v>
      </c>
      <c r="G85" s="160"/>
      <c r="H85" s="160"/>
      <c r="I85" s="143" t="n">
        <v>0</v>
      </c>
      <c r="J85" s="145"/>
      <c r="K85" s="145"/>
      <c r="L85" s="143" t="n">
        <v>3</v>
      </c>
      <c r="M85" s="161"/>
      <c r="N85" s="161"/>
      <c r="O85" s="139" t="n">
        <f aca="false">IF(L85="","",IF(L85&gt;1,1,0))</f>
        <v>1</v>
      </c>
      <c r="P85" s="142"/>
      <c r="U85" s="142"/>
    </row>
    <row r="86" customFormat="false" ht="21.75" hidden="false" customHeight="true" outlineLevel="0" collapsed="false">
      <c r="F86" s="134" t="n">
        <f aca="false">IF(I86="","",IF(I86&gt;1,1,0))</f>
        <v>0</v>
      </c>
      <c r="G86" s="160"/>
      <c r="H86" s="160"/>
      <c r="I86" s="143" t="n">
        <v>1</v>
      </c>
      <c r="J86" s="145"/>
      <c r="K86" s="145"/>
      <c r="L86" s="143" t="n">
        <v>2</v>
      </c>
      <c r="M86" s="161"/>
      <c r="N86" s="161"/>
      <c r="O86" s="139" t="n">
        <f aca="false">IF(L86="","",IF(L86&gt;1,1,0))</f>
        <v>1</v>
      </c>
      <c r="P86" s="142"/>
      <c r="U86" s="142"/>
    </row>
    <row r="87" customFormat="false" ht="21.75" hidden="false" customHeight="true" outlineLevel="0" collapsed="false">
      <c r="F87" s="134" t="str">
        <f aca="false">IF(I87="","",IF(I87&gt;1,1,0))</f>
        <v/>
      </c>
      <c r="G87" s="160"/>
      <c r="H87" s="160"/>
      <c r="I87" s="143"/>
      <c r="J87" s="145"/>
      <c r="K87" s="145"/>
      <c r="L87" s="143" t="n">
        <v>3</v>
      </c>
      <c r="M87" s="161"/>
      <c r="N87" s="161"/>
      <c r="O87" s="139" t="n">
        <f aca="false">IF(L87="","",IF(L87&gt;1,1,0))</f>
        <v>1</v>
      </c>
      <c r="P87" s="142"/>
      <c r="U87" s="142"/>
    </row>
    <row r="88" customFormat="false" ht="21.75" hidden="false" customHeight="true" outlineLevel="0" collapsed="false">
      <c r="F88" s="134" t="n">
        <f aca="false">IF(I88="","",IF(I88&gt;1,1,0))</f>
        <v>0</v>
      </c>
      <c r="G88" s="160"/>
      <c r="H88" s="160"/>
      <c r="I88" s="143" t="n">
        <v>1</v>
      </c>
      <c r="J88" s="145"/>
      <c r="K88" s="145"/>
      <c r="L88" s="143" t="n">
        <v>2</v>
      </c>
      <c r="M88" s="161"/>
      <c r="N88" s="161"/>
      <c r="O88" s="139" t="n">
        <f aca="false">IF(L88="","",IF(L88&gt;1,1,0))</f>
        <v>1</v>
      </c>
      <c r="P88" s="142"/>
      <c r="U88" s="142"/>
    </row>
    <row r="89" customFormat="false" ht="21.75" hidden="false" customHeight="true" outlineLevel="0" collapsed="false">
      <c r="F89" s="134" t="str">
        <f aca="false">IF(I89="","",IF(I89&gt;1,1,0))</f>
        <v/>
      </c>
      <c r="G89" s="160"/>
      <c r="H89" s="160"/>
      <c r="I89" s="143"/>
      <c r="J89" s="145"/>
      <c r="K89" s="145"/>
      <c r="L89" s="143"/>
      <c r="M89" s="161"/>
      <c r="N89" s="161"/>
      <c r="O89" s="139" t="str">
        <f aca="false">IF(L89="","",IF(L89&gt;1,1,0))</f>
        <v/>
      </c>
      <c r="P89" s="142"/>
      <c r="U89" s="142"/>
    </row>
    <row r="90" customFormat="false" ht="21.75" hidden="false" customHeight="true" outlineLevel="0" collapsed="false">
      <c r="F90" s="134" t="str">
        <f aca="false">IF(I90="","",IF(I90&gt;1,1,0))</f>
        <v/>
      </c>
      <c r="G90" s="160"/>
      <c r="H90" s="160"/>
      <c r="I90" s="146"/>
      <c r="J90" s="145"/>
      <c r="K90" s="145"/>
      <c r="L90" s="146"/>
      <c r="M90" s="161"/>
      <c r="N90" s="161"/>
      <c r="O90" s="139" t="str">
        <f aca="false">IF(L90="","",IF(L90&gt;1,1,0))</f>
        <v/>
      </c>
      <c r="P90" s="142"/>
      <c r="U90" s="142"/>
    </row>
    <row r="91" customFormat="false" ht="15" hidden="false" customHeight="true" outlineLevel="0" collapsed="false"/>
    <row r="92" customFormat="false" ht="60" hidden="false" customHeight="true" outlineLevel="0" collapsed="false">
      <c r="F92" s="167"/>
      <c r="G92" s="126" t="s">
        <v>75</v>
      </c>
      <c r="H92" s="126"/>
      <c r="I92" s="126"/>
      <c r="J92" s="126"/>
      <c r="K92" s="126"/>
      <c r="L92" s="126"/>
      <c r="M92" s="126"/>
      <c r="N92" s="126"/>
    </row>
    <row r="93" customFormat="false" ht="27.75" hidden="false" customHeight="true" outlineLevel="0" collapsed="false">
      <c r="F93" s="167"/>
      <c r="G93" s="167"/>
      <c r="H93" s="167"/>
      <c r="I93" s="167"/>
      <c r="J93" s="167"/>
      <c r="K93" s="167"/>
      <c r="L93" s="167"/>
      <c r="M93" s="167"/>
      <c r="N93" s="167"/>
    </row>
    <row r="94" customFormat="false" ht="27.75" hidden="false" customHeight="true" outlineLevel="0" collapsed="false">
      <c r="F94" s="127"/>
      <c r="G94" s="168" t="str">
        <f aca="false">IF(G67="",B67,IF(B71="","",IF(H71="","",IF(B71&gt;3,B67,IF(H71&gt;3,G67,"")))))</f>
        <v>LA BRESSE</v>
      </c>
      <c r="H94" s="168"/>
      <c r="I94" s="168"/>
      <c r="J94" s="129" t="s">
        <v>25</v>
      </c>
      <c r="K94" s="129"/>
      <c r="L94" s="168" t="str">
        <f aca="false">IF(L67="",Q67,IF(L71="","",IF(R71="","",IF(L71&gt;3,L67,IF(R71&gt;3,Q67,"")))))</f>
        <v>THAON</v>
      </c>
      <c r="M94" s="168"/>
      <c r="N94" s="168"/>
      <c r="O94" s="127"/>
    </row>
    <row r="95" customFormat="false" ht="19.5" hidden="false" customHeight="true" outlineLevel="1" collapsed="false">
      <c r="F95" s="123"/>
      <c r="G95" s="169" t="str">
        <f aca="false">IF(G67="",B68,IF(B71="","",IF(H71="","",IF(B71&gt;3,B68,IF(H71&gt;3,G68,"")))))</f>
        <v>PEYREBERE ROZENNE</v>
      </c>
      <c r="H95" s="169"/>
      <c r="I95" s="169"/>
      <c r="J95" s="170" t="n">
        <v>7</v>
      </c>
      <c r="K95" s="171" t="n">
        <v>8</v>
      </c>
      <c r="L95" s="169" t="str">
        <f aca="false">IF(L67="",Q68,IF(L71="","",IF(R71="","",IF(L71&gt;3,L68,IF(R71&gt;3,Q68,"")))))</f>
        <v>LISTAR MARGAUX</v>
      </c>
      <c r="M95" s="169"/>
      <c r="N95" s="169"/>
      <c r="O95" s="123"/>
    </row>
    <row r="96" customFormat="false" ht="19.5" hidden="false" customHeight="true" outlineLevel="1" collapsed="false">
      <c r="F96" s="123"/>
      <c r="G96" s="169" t="str">
        <f aca="false">IF(G67="",B69,IF(B71="","",IF(H71="","",IF(B71&gt;3,B69,IF(H71&gt;3,G69,"")))))</f>
        <v>WANG DIANA</v>
      </c>
      <c r="H96" s="169"/>
      <c r="I96" s="169"/>
      <c r="J96" s="170" t="n">
        <v>9</v>
      </c>
      <c r="K96" s="171" t="n">
        <v>10</v>
      </c>
      <c r="L96" s="169" t="str">
        <f aca="false">IF(L67="",Q69,IF(L71="","",IF(R71="","",IF(L71&gt;3,L69,IF(R71&gt;3,Q69,"")))))</f>
        <v>LISTAR CLEMENCE</v>
      </c>
      <c r="M96" s="169"/>
      <c r="N96" s="169"/>
      <c r="O96" s="123"/>
    </row>
    <row r="97" customFormat="false" ht="19.5" hidden="false" customHeight="true" outlineLevel="1" collapsed="false">
      <c r="F97" s="123"/>
      <c r="G97" s="169" t="str">
        <f aca="false">IF(G67="",B70,IF(B71="","",IF(H71="","",IF(B71&gt;3,B70,IF(H71&gt;3,G70,"")))))</f>
        <v>GEHIN CHLOE</v>
      </c>
      <c r="H97" s="169"/>
      <c r="I97" s="169"/>
      <c r="J97" s="170" t="n">
        <v>11</v>
      </c>
      <c r="K97" s="171" t="n">
        <v>12</v>
      </c>
      <c r="L97" s="169" t="str">
        <f aca="false">IF(L67="",Q70,IF(L71="","",IF(R71="","",IF(L71&gt;3,L70,IF(R71&gt;3,Q70,"")))))</f>
        <v>OUGER MANON</v>
      </c>
      <c r="M97" s="169"/>
      <c r="N97" s="169"/>
      <c r="O97" s="123"/>
    </row>
    <row r="98" customFormat="false" ht="21.75" hidden="false" customHeight="true" outlineLevel="0" collapsed="false">
      <c r="E98" s="142"/>
      <c r="F98" s="140" t="n">
        <f aca="false">IF(I98="","",IF(I98&gt;1,1,0))</f>
        <v>1</v>
      </c>
      <c r="G98" s="160" t="n">
        <f aca="false">IF(I98="","",SUM(F98:F104))</f>
        <v>4</v>
      </c>
      <c r="H98" s="160"/>
      <c r="I98" s="136" t="n">
        <v>2</v>
      </c>
      <c r="J98" s="141"/>
      <c r="K98" s="141"/>
      <c r="L98" s="136" t="n">
        <v>1</v>
      </c>
      <c r="M98" s="161" t="n">
        <f aca="false">IF(L98="","",SUM(O98:O104))</f>
        <v>0</v>
      </c>
      <c r="N98" s="161"/>
      <c r="O98" s="139" t="n">
        <f aca="false">IF(L98="","",IF(L98&gt;1,1,0))</f>
        <v>0</v>
      </c>
    </row>
    <row r="99" customFormat="false" ht="21.75" hidden="false" customHeight="true" outlineLevel="0" collapsed="false">
      <c r="E99" s="142"/>
      <c r="F99" s="140" t="n">
        <f aca="false">IF(I99="","",IF(I99&gt;1,1,0))</f>
        <v>1</v>
      </c>
      <c r="G99" s="160"/>
      <c r="H99" s="160"/>
      <c r="I99" s="143" t="n">
        <v>2</v>
      </c>
      <c r="J99" s="145"/>
      <c r="K99" s="145"/>
      <c r="L99" s="143" t="n">
        <v>1</v>
      </c>
      <c r="M99" s="161"/>
      <c r="N99" s="161"/>
      <c r="O99" s="139" t="n">
        <f aca="false">IF(L99="","",IF(L99&gt;1,1,0))</f>
        <v>0</v>
      </c>
    </row>
    <row r="100" customFormat="false" ht="21.75" hidden="false" customHeight="true" outlineLevel="0" collapsed="false">
      <c r="E100" s="142"/>
      <c r="F100" s="140" t="n">
        <f aca="false">IF(I100="","",IF(I100&gt;1,1,0))</f>
        <v>1</v>
      </c>
      <c r="G100" s="160"/>
      <c r="H100" s="160"/>
      <c r="I100" s="143" t="n">
        <v>2</v>
      </c>
      <c r="J100" s="145"/>
      <c r="K100" s="145"/>
      <c r="L100" s="143" t="n">
        <v>1</v>
      </c>
      <c r="M100" s="161"/>
      <c r="N100" s="161"/>
      <c r="O100" s="139" t="n">
        <f aca="false">IF(L100="","",IF(L100&gt;1,1,0))</f>
        <v>0</v>
      </c>
    </row>
    <row r="101" customFormat="false" ht="21.75" hidden="false" customHeight="true" outlineLevel="0" collapsed="false">
      <c r="E101" s="142"/>
      <c r="F101" s="140" t="n">
        <f aca="false">IF(I101="","",IF(I101&gt;1,1,0))</f>
        <v>1</v>
      </c>
      <c r="G101" s="160"/>
      <c r="H101" s="160"/>
      <c r="I101" s="143" t="n">
        <v>3</v>
      </c>
      <c r="J101" s="145"/>
      <c r="K101" s="145"/>
      <c r="L101" s="143"/>
      <c r="M101" s="161"/>
      <c r="N101" s="161"/>
      <c r="O101" s="139" t="str">
        <f aca="false">IF(L101="","",IF(L101&gt;1,1,0))</f>
        <v/>
      </c>
    </row>
    <row r="102" customFormat="false" ht="21.75" hidden="false" customHeight="true" outlineLevel="0" collapsed="false">
      <c r="E102" s="142"/>
      <c r="F102" s="140" t="str">
        <f aca="false">IF(I102="","",IF(I102&gt;1,1,0))</f>
        <v/>
      </c>
      <c r="G102" s="160"/>
      <c r="H102" s="160"/>
      <c r="I102" s="143"/>
      <c r="J102" s="145"/>
      <c r="K102" s="145"/>
      <c r="L102" s="143"/>
      <c r="M102" s="161"/>
      <c r="N102" s="161"/>
      <c r="O102" s="139" t="str">
        <f aca="false">IF(L102="","",IF(L102&gt;1,1,0))</f>
        <v/>
      </c>
    </row>
    <row r="103" customFormat="false" ht="21.75" hidden="false" customHeight="true" outlineLevel="0" collapsed="false">
      <c r="E103" s="142"/>
      <c r="F103" s="140" t="str">
        <f aca="false">IF(I103="","",IF(I103&gt;1,1,0))</f>
        <v/>
      </c>
      <c r="G103" s="160"/>
      <c r="H103" s="160"/>
      <c r="I103" s="143"/>
      <c r="J103" s="145"/>
      <c r="K103" s="145"/>
      <c r="L103" s="143"/>
      <c r="M103" s="161"/>
      <c r="N103" s="161"/>
      <c r="O103" s="139" t="str">
        <f aca="false">IF(L103="","",IF(L103&gt;1,1,0))</f>
        <v/>
      </c>
    </row>
    <row r="104" customFormat="false" ht="21.75" hidden="false" customHeight="true" outlineLevel="0" collapsed="false">
      <c r="E104" s="142"/>
      <c r="F104" s="140" t="str">
        <f aca="false">IF(I104="","",IF(I104&gt;1,1,0))</f>
        <v/>
      </c>
      <c r="G104" s="160"/>
      <c r="H104" s="160"/>
      <c r="I104" s="146"/>
      <c r="J104" s="145"/>
      <c r="K104" s="145"/>
      <c r="L104" s="146"/>
      <c r="M104" s="161"/>
      <c r="N104" s="161"/>
      <c r="O104" s="139" t="str">
        <f aca="false">IF(L104="","",IF(L104&gt;1,1,0))</f>
        <v/>
      </c>
    </row>
    <row r="105" customFormat="false" ht="27.75" hidden="false" customHeight="true" outlineLevel="0" collapsed="false">
      <c r="E105" s="142"/>
    </row>
    <row r="106" customFormat="false" ht="27.75" hidden="false" customHeight="true" outlineLevel="0" collapsed="false">
      <c r="E106" s="142"/>
    </row>
    <row r="107" customFormat="false" ht="27.75" hidden="false" customHeight="true" outlineLevel="0" collapsed="false">
      <c r="E107" s="142"/>
    </row>
    <row r="108" customFormat="false" ht="27.75" hidden="false" customHeight="true" outlineLevel="0" collapsed="false">
      <c r="E108" s="142"/>
    </row>
    <row r="109" customFormat="false" ht="27.75" hidden="false" customHeight="true" outlineLevel="0" collapsed="false">
      <c r="E109" s="142"/>
    </row>
  </sheetData>
  <sheetProtection sheet="true" password="cf6d" objects="true" scenarios="true" formatColumns="false" selectLockedCells="true"/>
  <mergeCells count="271">
    <mergeCell ref="A1:T2"/>
    <mergeCell ref="A3:T3"/>
    <mergeCell ref="B4:D4"/>
    <mergeCell ref="E4:F4"/>
    <mergeCell ref="G4:I4"/>
    <mergeCell ref="L4:N4"/>
    <mergeCell ref="O4:P4"/>
    <mergeCell ref="Q4:S4"/>
    <mergeCell ref="B5:D5"/>
    <mergeCell ref="G5:I5"/>
    <mergeCell ref="L5:N5"/>
    <mergeCell ref="Q5:S5"/>
    <mergeCell ref="B6:D6"/>
    <mergeCell ref="G6:I6"/>
    <mergeCell ref="L6:N6"/>
    <mergeCell ref="Q6:S6"/>
    <mergeCell ref="B7:D7"/>
    <mergeCell ref="G7:I7"/>
    <mergeCell ref="L7:N7"/>
    <mergeCell ref="Q7:S7"/>
    <mergeCell ref="B8:C12"/>
    <mergeCell ref="E8:F8"/>
    <mergeCell ref="H8:I12"/>
    <mergeCell ref="L8:M12"/>
    <mergeCell ref="O8:P8"/>
    <mergeCell ref="R8:S12"/>
    <mergeCell ref="E9:F9"/>
    <mergeCell ref="O9:P9"/>
    <mergeCell ref="E10:F10"/>
    <mergeCell ref="O10:P10"/>
    <mergeCell ref="E11:F11"/>
    <mergeCell ref="O11:P11"/>
    <mergeCell ref="E12:F12"/>
    <mergeCell ref="O12:P12"/>
    <mergeCell ref="B14:D14"/>
    <mergeCell ref="E14:F14"/>
    <mergeCell ref="G14:I14"/>
    <mergeCell ref="L14:N14"/>
    <mergeCell ref="O14:P14"/>
    <mergeCell ref="Q14:S14"/>
    <mergeCell ref="B15:D15"/>
    <mergeCell ref="G15:I15"/>
    <mergeCell ref="L15:N15"/>
    <mergeCell ref="Q15:S15"/>
    <mergeCell ref="B16:D16"/>
    <mergeCell ref="G16:I16"/>
    <mergeCell ref="L16:N16"/>
    <mergeCell ref="Q16:S16"/>
    <mergeCell ref="B17:D17"/>
    <mergeCell ref="G17:I17"/>
    <mergeCell ref="L17:N17"/>
    <mergeCell ref="Q17:S17"/>
    <mergeCell ref="B18:C22"/>
    <mergeCell ref="E18:F18"/>
    <mergeCell ref="H18:I22"/>
    <mergeCell ref="L18:M22"/>
    <mergeCell ref="O18:P18"/>
    <mergeCell ref="R18:S22"/>
    <mergeCell ref="E19:F19"/>
    <mergeCell ref="O19:P19"/>
    <mergeCell ref="E20:F20"/>
    <mergeCell ref="O20:P20"/>
    <mergeCell ref="E21:F21"/>
    <mergeCell ref="O21:P21"/>
    <mergeCell ref="E22:F22"/>
    <mergeCell ref="O22:P22"/>
    <mergeCell ref="A24:T24"/>
    <mergeCell ref="B25:D25"/>
    <mergeCell ref="E25:F25"/>
    <mergeCell ref="G25:I25"/>
    <mergeCell ref="L25:N25"/>
    <mergeCell ref="O25:P25"/>
    <mergeCell ref="Q25:S25"/>
    <mergeCell ref="B26:D26"/>
    <mergeCell ref="G26:I26"/>
    <mergeCell ref="L26:N26"/>
    <mergeCell ref="Q26:S26"/>
    <mergeCell ref="B27:D27"/>
    <mergeCell ref="G27:I27"/>
    <mergeCell ref="L27:N27"/>
    <mergeCell ref="Q27:S27"/>
    <mergeCell ref="B28:D28"/>
    <mergeCell ref="G28:I28"/>
    <mergeCell ref="L28:N28"/>
    <mergeCell ref="Q28:S28"/>
    <mergeCell ref="B29:C33"/>
    <mergeCell ref="E29:F29"/>
    <mergeCell ref="H29:I33"/>
    <mergeCell ref="L29:M33"/>
    <mergeCell ref="O29:P29"/>
    <mergeCell ref="R29:S33"/>
    <mergeCell ref="E30:F30"/>
    <mergeCell ref="O30:P30"/>
    <mergeCell ref="E31:F31"/>
    <mergeCell ref="O31:P31"/>
    <mergeCell ref="E32:F32"/>
    <mergeCell ref="O32:P32"/>
    <mergeCell ref="E33:F33"/>
    <mergeCell ref="O33:P33"/>
    <mergeCell ref="B36:D36"/>
    <mergeCell ref="E36:F36"/>
    <mergeCell ref="G36:I36"/>
    <mergeCell ref="L36:N36"/>
    <mergeCell ref="O36:P36"/>
    <mergeCell ref="Q36:S36"/>
    <mergeCell ref="B37:D37"/>
    <mergeCell ref="G37:I37"/>
    <mergeCell ref="L37:N37"/>
    <mergeCell ref="Q37:S37"/>
    <mergeCell ref="B38:D38"/>
    <mergeCell ref="G38:I38"/>
    <mergeCell ref="L38:N38"/>
    <mergeCell ref="Q38:S38"/>
    <mergeCell ref="B39:D39"/>
    <mergeCell ref="G39:I39"/>
    <mergeCell ref="L39:N39"/>
    <mergeCell ref="Q39:S39"/>
    <mergeCell ref="B40:C44"/>
    <mergeCell ref="E40:F40"/>
    <mergeCell ref="H40:I44"/>
    <mergeCell ref="L40:M44"/>
    <mergeCell ref="O40:P40"/>
    <mergeCell ref="R40:S44"/>
    <mergeCell ref="E41:F41"/>
    <mergeCell ref="O41:P41"/>
    <mergeCell ref="E42:F42"/>
    <mergeCell ref="O42:P42"/>
    <mergeCell ref="E43:F43"/>
    <mergeCell ref="O43:P43"/>
    <mergeCell ref="E44:F44"/>
    <mergeCell ref="O44:P44"/>
    <mergeCell ref="A45:T45"/>
    <mergeCell ref="B46:D46"/>
    <mergeCell ref="E46:F46"/>
    <mergeCell ref="G46:I46"/>
    <mergeCell ref="L46:N46"/>
    <mergeCell ref="O46:P46"/>
    <mergeCell ref="Q46:S46"/>
    <mergeCell ref="B47:D47"/>
    <mergeCell ref="G47:I47"/>
    <mergeCell ref="L47:N47"/>
    <mergeCell ref="Q47:S47"/>
    <mergeCell ref="B48:D48"/>
    <mergeCell ref="G48:I48"/>
    <mergeCell ref="L48:N48"/>
    <mergeCell ref="Q48:S48"/>
    <mergeCell ref="B49:D49"/>
    <mergeCell ref="G49:I49"/>
    <mergeCell ref="L49:N49"/>
    <mergeCell ref="Q49:S49"/>
    <mergeCell ref="B50:C54"/>
    <mergeCell ref="E50:F50"/>
    <mergeCell ref="H50:I54"/>
    <mergeCell ref="L50:M54"/>
    <mergeCell ref="O50:P50"/>
    <mergeCell ref="R50:S54"/>
    <mergeCell ref="E51:F51"/>
    <mergeCell ref="O51:P51"/>
    <mergeCell ref="E52:F52"/>
    <mergeCell ref="O52:P52"/>
    <mergeCell ref="E53:F53"/>
    <mergeCell ref="O53:P53"/>
    <mergeCell ref="E54:F54"/>
    <mergeCell ref="O54:P54"/>
    <mergeCell ref="B56:D56"/>
    <mergeCell ref="E56:F56"/>
    <mergeCell ref="G56:I56"/>
    <mergeCell ref="L56:N56"/>
    <mergeCell ref="O56:P56"/>
    <mergeCell ref="Q56:S56"/>
    <mergeCell ref="B57:D57"/>
    <mergeCell ref="G57:I57"/>
    <mergeCell ref="L57:N57"/>
    <mergeCell ref="Q57:S57"/>
    <mergeCell ref="B58:D58"/>
    <mergeCell ref="G58:I58"/>
    <mergeCell ref="L58:N58"/>
    <mergeCell ref="Q58:S58"/>
    <mergeCell ref="B59:D59"/>
    <mergeCell ref="G59:I59"/>
    <mergeCell ref="L59:N59"/>
    <mergeCell ref="Q59:S59"/>
    <mergeCell ref="B60:C64"/>
    <mergeCell ref="E60:F60"/>
    <mergeCell ref="H60:I64"/>
    <mergeCell ref="L60:M64"/>
    <mergeCell ref="O60:P60"/>
    <mergeCell ref="R60:S64"/>
    <mergeCell ref="E61:F61"/>
    <mergeCell ref="O61:P61"/>
    <mergeCell ref="E62:F62"/>
    <mergeCell ref="O62:P62"/>
    <mergeCell ref="E63:F63"/>
    <mergeCell ref="O63:P63"/>
    <mergeCell ref="E64:F64"/>
    <mergeCell ref="O64:P64"/>
    <mergeCell ref="A66:T66"/>
    <mergeCell ref="B67:D67"/>
    <mergeCell ref="E67:F67"/>
    <mergeCell ref="G67:I67"/>
    <mergeCell ref="L67:N67"/>
    <mergeCell ref="O67:P67"/>
    <mergeCell ref="Q67:S67"/>
    <mergeCell ref="B68:D68"/>
    <mergeCell ref="G68:I68"/>
    <mergeCell ref="L68:N68"/>
    <mergeCell ref="Q68:S68"/>
    <mergeCell ref="B69:D69"/>
    <mergeCell ref="G69:I69"/>
    <mergeCell ref="L69:N69"/>
    <mergeCell ref="Q69:S69"/>
    <mergeCell ref="B70:D70"/>
    <mergeCell ref="G70:I70"/>
    <mergeCell ref="L70:N70"/>
    <mergeCell ref="Q70:S70"/>
    <mergeCell ref="B71:C77"/>
    <mergeCell ref="E71:F71"/>
    <mergeCell ref="H71:I77"/>
    <mergeCell ref="L71:M77"/>
    <mergeCell ref="O71:P71"/>
    <mergeCell ref="R71:S77"/>
    <mergeCell ref="E72:F72"/>
    <mergeCell ref="O72:P72"/>
    <mergeCell ref="E73:F73"/>
    <mergeCell ref="O73:P73"/>
    <mergeCell ref="E74:F74"/>
    <mergeCell ref="O74:P74"/>
    <mergeCell ref="E75:F75"/>
    <mergeCell ref="O75:P75"/>
    <mergeCell ref="E76:F76"/>
    <mergeCell ref="O76:P76"/>
    <mergeCell ref="E77:F77"/>
    <mergeCell ref="O77:P77"/>
    <mergeCell ref="G79:N79"/>
    <mergeCell ref="G80:I80"/>
    <mergeCell ref="J80:K80"/>
    <mergeCell ref="L80:N80"/>
    <mergeCell ref="G81:I81"/>
    <mergeCell ref="L81:N81"/>
    <mergeCell ref="G82:I82"/>
    <mergeCell ref="L82:N82"/>
    <mergeCell ref="G83:I83"/>
    <mergeCell ref="L83:N83"/>
    <mergeCell ref="G84:H90"/>
    <mergeCell ref="J84:K84"/>
    <mergeCell ref="M84:N90"/>
    <mergeCell ref="J85:K85"/>
    <mergeCell ref="J86:K86"/>
    <mergeCell ref="J87:K87"/>
    <mergeCell ref="J88:K88"/>
    <mergeCell ref="J89:K89"/>
    <mergeCell ref="J90:K90"/>
    <mergeCell ref="G92:N92"/>
    <mergeCell ref="G94:I94"/>
    <mergeCell ref="J94:K94"/>
    <mergeCell ref="L94:N94"/>
    <mergeCell ref="G95:I95"/>
    <mergeCell ref="L95:N95"/>
    <mergeCell ref="G96:I96"/>
    <mergeCell ref="L96:N96"/>
    <mergeCell ref="G97:I97"/>
    <mergeCell ref="L97:N97"/>
    <mergeCell ref="G98:H104"/>
    <mergeCell ref="J98:K98"/>
    <mergeCell ref="M98:N104"/>
    <mergeCell ref="J99:K99"/>
    <mergeCell ref="J100:K100"/>
    <mergeCell ref="J101:K101"/>
    <mergeCell ref="J102:K102"/>
    <mergeCell ref="J103:K103"/>
    <mergeCell ref="J104:K104"/>
  </mergeCells>
  <conditionalFormatting sqref="I98:I104 L98:L104">
    <cfRule type="cellIs" priority="2" operator="greaterThanOrEqual" aboveAverage="0" equalAverage="0" bottom="0" percent="0" rank="0" text="" dxfId="4">
      <formula>2</formula>
    </cfRule>
  </conditionalFormatting>
  <conditionalFormatting sqref="I84:I90 L84:L90">
    <cfRule type="cellIs" priority="3" operator="greaterThanOrEqual" aboveAverage="0" equalAverage="0" bottom="0" percent="0" rank="0" text="" dxfId="5">
      <formula>2</formula>
    </cfRule>
  </conditionalFormatting>
  <conditionalFormatting sqref="D71:D77 G71:G77 N71:N77 Q71:Q77">
    <cfRule type="cellIs" priority="4" operator="greaterThanOrEqual" aboveAverage="0" equalAverage="0" bottom="0" percent="0" rank="0" text="" dxfId="6">
      <formula>2</formula>
    </cfRule>
  </conditionalFormatting>
  <conditionalFormatting sqref="D50:D54 G50:G54 N50:N54 Q50:Q54 D60:D64 G60:G64 N60:N64 Q60:Q64">
    <cfRule type="cellIs" priority="5" operator="greaterThanOrEqual" aboveAverage="0" equalAverage="0" bottom="0" percent="0" rank="0" text="" dxfId="7">
      <formula>2</formula>
    </cfRule>
  </conditionalFormatting>
  <conditionalFormatting sqref="Q40:Q44">
    <cfRule type="cellIs" priority="6" operator="greaterThanOrEqual" aboveAverage="0" equalAverage="0" bottom="0" percent="0" rank="0" text="" dxfId="8">
      <formula>2</formula>
    </cfRule>
  </conditionalFormatting>
  <conditionalFormatting sqref="Q36:S39">
    <cfRule type="cellIs" priority="7" operator="equal" aboveAverage="0" equalAverage="0" bottom="0" percent="0" rank="0" text="" dxfId="9">
      <formula>0</formula>
    </cfRule>
    <cfRule type="containsErrors" priority="8" aboveAverage="0" equalAverage="0" bottom="0" percent="0" rank="0" text="" dxfId="10">
      <formula>ISERROR(Q36)</formula>
    </cfRule>
    <cfRule type="expression" priority="9" aboveAverage="0" equalAverage="0" bottom="0" percent="0" rank="0" text="" dxfId="11">
      <formula>LEN(TRIM(Q36))=0</formula>
    </cfRule>
  </conditionalFormatting>
  <conditionalFormatting sqref="B46:D49 Q56:S59 B67:D70 Q67:S70 G94:I97 L94:N97">
    <cfRule type="cellIs" priority="10" operator="equal" aboveAverage="0" equalAverage="0" bottom="0" percent="0" rank="0" text="" dxfId="12">
      <formula>0</formula>
    </cfRule>
    <cfRule type="containsErrors" priority="11" aboveAverage="0" equalAverage="0" bottom="0" percent="0" rank="0" text="" dxfId="13">
      <formula>ISERROR(B46)</formula>
    </cfRule>
    <cfRule type="expression" priority="12" aboveAverage="0" equalAverage="0" bottom="0" percent="0" rank="0" text="" dxfId="14">
      <formula>LEN(TRIM(B46))=0</formula>
    </cfRule>
  </conditionalFormatting>
  <conditionalFormatting sqref="G80:I83 L80:N83">
    <cfRule type="containsErrors" priority="13" aboveAverage="0" equalAverage="0" bottom="0" percent="0" rank="0" text="" dxfId="15">
      <formula>ISERROR(G80)</formula>
    </cfRule>
    <cfRule type="expression" priority="14" aboveAverage="0" equalAverage="0" bottom="0" percent="0" rank="0" text="" dxfId="16">
      <formula>LEN(TRIM(G80))=0</formula>
    </cfRule>
    <cfRule type="cellIs" priority="15" operator="equal" aboveAverage="0" equalAverage="0" bottom="0" percent="0" rank="0" text="" dxfId="17">
      <formula>0</formula>
    </cfRule>
  </conditionalFormatting>
  <conditionalFormatting sqref="B26:D28 G26:I28 L26:N28 Q25:S28 L36:N39 G36:I39 B36:D39 G46:I49 L46:N49 Q46:S49 L56:N59 G56:I59 B56:D59 G67:I70 L67:N70">
    <cfRule type="containsErrors" priority="16" aboveAverage="0" equalAverage="0" bottom="0" percent="0" rank="0" text="" dxfId="18">
      <formula>ISERROR(B25)</formula>
    </cfRule>
    <cfRule type="cellIs" priority="17" operator="equal" aboveAverage="0" equalAverage="0" bottom="0" percent="0" rank="0" text="" dxfId="19">
      <formula>0</formula>
    </cfRule>
    <cfRule type="expression" priority="18" aboveAverage="0" equalAverage="0" bottom="0" percent="0" rank="0" text="" dxfId="20">
      <formula>LEN(TRIM(B26))=0</formula>
    </cfRule>
  </conditionalFormatting>
  <conditionalFormatting sqref="B4:D4 G4:I4 L4:N4 Q4:S4 L5:S7 B5:I7 B14:D14 G14:I14 L14:N14 Q14:S14 L15:S17 B15:I17 B25:D25 G25:I25 L25:N25">
    <cfRule type="cellIs" priority="19" operator="equal" aboveAverage="0" equalAverage="0" bottom="0" percent="0" rank="0" text="" dxfId="21">
      <formula>0</formula>
    </cfRule>
    <cfRule type="containsErrors" priority="20" aboveAverage="0" equalAverage="0" bottom="0" percent="0" rank="0" text="" dxfId="22">
      <formula>ISERROR(B4)</formula>
    </cfRule>
    <cfRule type="expression" priority="21" aboveAverage="0" equalAverage="0" bottom="0" percent="0" rank="0" text="" dxfId="23">
      <formula>LEN(TRIM(B4))=0</formula>
    </cfRule>
  </conditionalFormatting>
  <conditionalFormatting sqref="G98:H104 L71:M77 G84:H90 B71:C77">
    <cfRule type="cellIs" priority="22" operator="greaterThanOrEqual" aboveAverage="0" equalAverage="0" bottom="0" percent="0" rank="0" text="" dxfId="24">
      <formula>4</formula>
    </cfRule>
    <cfRule type="cellIs" priority="23" operator="equal" aboveAverage="0" equalAverage="0" bottom="0" percent="0" rank="0" text="" dxfId="25">
      <formula>0</formula>
    </cfRule>
  </conditionalFormatting>
  <conditionalFormatting sqref="M98:N104 R71:S77 M84:N90 H71:I77">
    <cfRule type="cellIs" priority="24" operator="greaterThanOrEqual" aboveAverage="0" equalAverage="0" bottom="0" percent="0" rank="0" text="" dxfId="26">
      <formula>4</formula>
    </cfRule>
    <cfRule type="cellIs" priority="25" operator="equal" aboveAverage="0" equalAverage="0" bottom="0" percent="0" rank="0" text="" dxfId="27">
      <formula>0</formula>
    </cfRule>
  </conditionalFormatting>
  <conditionalFormatting sqref="N18:N22 D18:D22 D40:D44 N40:N44">
    <cfRule type="cellIs" priority="26" operator="equal" aboveAverage="0" equalAverage="0" bottom="0" percent="0" rank="0" text="" dxfId="28">
      <formula>0</formula>
    </cfRule>
  </conditionalFormatting>
  <conditionalFormatting sqref="Q18:Q22 G18:G22 G40:G44 Q40:Q44">
    <cfRule type="cellIs" priority="27" operator="equal" aboveAverage="0" equalAverage="0" bottom="0" percent="0" rank="0" text="" dxfId="29">
      <formula>0</formula>
    </cfRule>
  </conditionalFormatting>
  <conditionalFormatting sqref="D8:D12 G8:G12 N8:N12 Q8:Q12 N18:N22 Q18:Q22 G18:G22 D18:D22 D29:D33 G29:G33 D40:D44 G40:G44 N29:N33 Q29:Q33 N40:N44">
    <cfRule type="cellIs" priority="28" operator="greaterThanOrEqual" aboveAverage="0" equalAverage="0" bottom="0" percent="0" rank="0" text="" dxfId="30">
      <formula>2</formula>
    </cfRule>
  </conditionalFormatting>
  <conditionalFormatting sqref="I84:I90 D71:D77 D50:D54 N50:N54 D29:D33 N29:N33 D8:D12 N8:N12 D60:D64 N60:N64 N71:N77 I98:I104">
    <cfRule type="cellIs" priority="29" operator="equal" aboveAverage="0" equalAverage="0" bottom="0" percent="0" rank="0" text="" dxfId="31">
      <formula>0</formula>
    </cfRule>
  </conditionalFormatting>
  <conditionalFormatting sqref="B60:C64 L60:M64 B40:C44 L40:M44 B18:C22 L18:M22 B50:C54 L50:M54 B29:C33 L29:M33 B8:C12 L8:M12">
    <cfRule type="cellIs" priority="30" operator="greaterThanOrEqual" aboveAverage="0" equalAverage="0" bottom="0" percent="0" rank="0" text="" dxfId="32">
      <formula>3</formula>
    </cfRule>
    <cfRule type="cellIs" priority="31" operator="equal" aboveAverage="0" equalAverage="0" bottom="0" percent="0" rank="0" text="" dxfId="33">
      <formula>0</formula>
    </cfRule>
  </conditionalFormatting>
  <conditionalFormatting sqref="H60:I64 R60:S64 H40:I44 R40:S44 H18:I22 R18:S22 H29:I33 R29:S33 H50:I54 R50:S54 H8:I12 R8:S12">
    <cfRule type="cellIs" priority="32" operator="greaterThanOrEqual" aboveAverage="0" equalAverage="0" bottom="0" percent="0" rank="0" text="" dxfId="34">
      <formula>3</formula>
    </cfRule>
    <cfRule type="cellIs" priority="33" operator="equal" aboveAverage="0" equalAverage="0" bottom="0" percent="0" rank="0" text="" dxfId="35">
      <formula>0</formula>
    </cfRule>
  </conditionalFormatting>
  <printOptions headings="false" gridLines="false" gridLinesSet="true" horizontalCentered="true" verticalCentered="tru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159"/>
  <sheetViews>
    <sheetView showFormulas="false" showGridLines="fals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C16" activeCellId="0" sqref="C16"/>
    </sheetView>
  </sheetViews>
  <sheetFormatPr defaultColWidth="10.6640625" defaultRowHeight="15.75" zeroHeight="false" outlineLevelRow="0" outlineLevelCol="1"/>
  <cols>
    <col collapsed="false" customWidth="false" hidden="false" outlineLevel="0" max="1" min="1" style="172" width="10.66"/>
    <col collapsed="false" customWidth="true" hidden="false" outlineLevel="0" max="2" min="2" style="172" width="50.66"/>
    <col collapsed="false" customWidth="true" hidden="false" outlineLevel="1" max="3" min="3" style="172" width="50.66"/>
    <col collapsed="false" customWidth="true" hidden="false" outlineLevel="0" max="4" min="4" style="172" width="20.66"/>
    <col collapsed="false" customWidth="true" hidden="false" outlineLevel="0" max="5" min="5" style="172" width="12.5"/>
    <col collapsed="false" customWidth="true" hidden="true" outlineLevel="0" max="6" min="6" style="172" width="6"/>
    <col collapsed="false" customWidth="true" hidden="false" outlineLevel="0" max="7" min="7" style="172" width="5.66"/>
    <col collapsed="false" customWidth="true" hidden="false" outlineLevel="0" max="8" min="8" style="172" width="8.66"/>
    <col collapsed="false" customWidth="true" hidden="false" outlineLevel="0" max="9" min="9" style="172" width="2.83"/>
    <col collapsed="false" customWidth="true" hidden="true" outlineLevel="1" max="10" min="10" style="172" width="15.5"/>
    <col collapsed="false" customWidth="true" hidden="true" outlineLevel="1" max="11" min="11" style="172" width="18.5"/>
    <col collapsed="false" customWidth="true" hidden="true" outlineLevel="1" max="12" min="12" style="172" width="31.83"/>
    <col collapsed="false" customWidth="true" hidden="true" outlineLevel="1" max="13" min="13" style="172" width="13.33"/>
    <col collapsed="false" customWidth="false" hidden="false" outlineLevel="0" max="15" min="14" style="172" width="10.66"/>
    <col collapsed="false" customWidth="true" hidden="false" outlineLevel="0" max="16" min="16" style="172" width="2.5"/>
    <col collapsed="false" customWidth="false" hidden="false" outlineLevel="0" max="16384" min="17" style="172" width="10.66"/>
  </cols>
  <sheetData>
    <row r="1" customFormat="false" ht="30" hidden="false" customHeight="true" outlineLevel="0" collapsed="false">
      <c r="A1" s="173" t="str">
        <f aca="false">CONCATENATE("PALMARES ",INFO!C6,"
","CHAMPIONNAT DE FRANCE DES CLUBS
ECOLE DE TIR")</f>
        <v>PALMARES 
CHAMPIONNAT DE FRANCE DES CLUBS
ECOLE DE TIR</v>
      </c>
      <c r="B1" s="173"/>
      <c r="C1" s="173"/>
      <c r="D1" s="173"/>
      <c r="E1" s="173"/>
      <c r="F1" s="173"/>
      <c r="G1" s="173"/>
      <c r="H1" s="173"/>
      <c r="I1" s="174"/>
      <c r="J1" s="174"/>
      <c r="K1" s="174"/>
      <c r="L1" s="174"/>
      <c r="M1" s="175"/>
      <c r="N1" s="175"/>
      <c r="O1" s="175"/>
    </row>
    <row r="2" customFormat="false" ht="39.75" hidden="false" customHeight="true" outlineLevel="0" collapsed="false">
      <c r="A2" s="173"/>
      <c r="B2" s="173"/>
      <c r="C2" s="173"/>
      <c r="D2" s="173"/>
      <c r="E2" s="173"/>
      <c r="F2" s="173"/>
      <c r="G2" s="173"/>
      <c r="H2" s="173"/>
      <c r="I2" s="174"/>
      <c r="J2" s="174"/>
      <c r="K2" s="174"/>
      <c r="L2" s="174"/>
      <c r="M2" s="175"/>
      <c r="N2" s="175"/>
      <c r="O2" s="175"/>
      <c r="P2" s="176"/>
      <c r="Q2" s="176"/>
    </row>
    <row r="3" customFormat="false" ht="39.75" hidden="false" customHeight="true" outlineLevel="0" collapsed="false">
      <c r="A3" s="173"/>
      <c r="B3" s="173"/>
      <c r="C3" s="173"/>
      <c r="D3" s="173"/>
      <c r="E3" s="173"/>
      <c r="F3" s="173"/>
      <c r="G3" s="173"/>
      <c r="H3" s="173"/>
      <c r="I3" s="174"/>
      <c r="J3" s="174"/>
      <c r="K3" s="174"/>
      <c r="L3" s="174"/>
      <c r="M3" s="175"/>
      <c r="N3" s="175"/>
      <c r="O3" s="175"/>
      <c r="P3" s="176"/>
      <c r="Q3" s="176"/>
    </row>
    <row r="4" s="180" customFormat="true" ht="60" hidden="false" customHeight="true" outlineLevel="0" collapsed="false">
      <c r="A4" s="177" t="str">
        <f aca="false">CONCATENATE(INFO!B7," - ",INFO!B9)</f>
        <v>CARABINE - LORRAINE</v>
      </c>
      <c r="B4" s="177"/>
      <c r="C4" s="177"/>
      <c r="D4" s="177"/>
      <c r="E4" s="177"/>
      <c r="F4" s="177"/>
      <c r="G4" s="177"/>
      <c r="H4" s="177"/>
      <c r="I4" s="178"/>
      <c r="J4" s="178"/>
      <c r="K4" s="178"/>
      <c r="L4" s="178"/>
      <c r="M4" s="175"/>
      <c r="N4" s="179"/>
      <c r="O4" s="179"/>
      <c r="Q4" s="181"/>
      <c r="R4" s="181"/>
    </row>
    <row r="5" s="180" customFormat="true" ht="39.75" hidden="false" customHeight="true" outlineLevel="0" collapsed="false">
      <c r="A5" s="182"/>
      <c r="B5" s="182"/>
      <c r="C5" s="182"/>
      <c r="D5" s="182"/>
      <c r="E5" s="182"/>
      <c r="F5" s="182"/>
      <c r="G5" s="182"/>
      <c r="H5" s="182"/>
      <c r="I5" s="178"/>
      <c r="J5" s="178"/>
      <c r="K5" s="178"/>
      <c r="L5" s="178"/>
      <c r="M5" s="175"/>
      <c r="N5" s="179"/>
      <c r="O5" s="179"/>
      <c r="Q5" s="181"/>
      <c r="R5" s="181"/>
    </row>
    <row r="6" s="180" customFormat="true" ht="39.75" hidden="false" customHeight="true" outlineLevel="0" collapsed="false">
      <c r="A6" s="183" t="s">
        <v>76</v>
      </c>
      <c r="B6" s="184" t="s">
        <v>77</v>
      </c>
      <c r="C6" s="184" t="s">
        <v>78</v>
      </c>
      <c r="D6" s="184" t="s">
        <v>79</v>
      </c>
      <c r="E6" s="185" t="s">
        <v>80</v>
      </c>
      <c r="F6" s="186" t="s">
        <v>34</v>
      </c>
      <c r="G6" s="187"/>
      <c r="H6" s="188"/>
      <c r="L6" s="189"/>
      <c r="M6" s="190"/>
      <c r="N6" s="179"/>
      <c r="O6" s="179"/>
      <c r="Q6" s="181"/>
      <c r="R6" s="181"/>
    </row>
    <row r="7" s="179" customFormat="true" ht="25.5" hidden="false" customHeight="true" outlineLevel="0" collapsed="false">
      <c r="A7" s="191" t="n">
        <v>1</v>
      </c>
      <c r="B7" s="192" t="str">
        <f aca="false">IF(A7="","",IF('P.F.'!G98&gt;3,'P.F.'!G94,IF('P.F.'!M98&gt;3,'P.F.'!L94,"")))</f>
        <v>LA BRESSE</v>
      </c>
      <c r="C7" s="192"/>
      <c r="D7" s="193" t="n">
        <f aca="false">IF(A7="","",VLOOKUP(B7,'M Q'!B$5:T$20,2,0))</f>
        <v>1288280</v>
      </c>
      <c r="E7" s="194" t="n">
        <f aca="false">IF(A7="","",VLOOKUP(B7,'M Q'!B$5:T$20,18,0))</f>
        <v>532.1</v>
      </c>
      <c r="F7" s="195" t="n">
        <f aca="false">IF(A7="","",VLOOKUP(B7,'M Q'!B$5:T$20,19,0))</f>
        <v>0</v>
      </c>
      <c r="G7" s="196" t="s">
        <v>75</v>
      </c>
      <c r="H7" s="197"/>
      <c r="I7" s="190"/>
      <c r="J7" s="190"/>
      <c r="K7" s="190"/>
    </row>
    <row r="8" s="179" customFormat="true" ht="25.5" hidden="false" customHeight="true" outlineLevel="0" collapsed="false">
      <c r="A8" s="191" t="n">
        <f aca="false">IF(INFO!B8&gt;1,2,"")</f>
        <v>2</v>
      </c>
      <c r="B8" s="192" t="str">
        <f aca="false">IF(A8="","",IF('P.F.'!G98&gt;3,'P.F.'!L94,IF('P.F.'!M98&gt;3,'P.F.'!G94,"")))</f>
        <v>THAON</v>
      </c>
      <c r="C8" s="192"/>
      <c r="D8" s="193" t="n">
        <f aca="false">IF(A8="","",VLOOKUP(B8,'M Q'!B$5:T$20,2,0))</f>
        <v>1288426</v>
      </c>
      <c r="E8" s="194" t="n">
        <f aca="false">IF(A8="","",VLOOKUP(B8,'M Q'!B$5:T$20,18,0))</f>
        <v>502.8</v>
      </c>
      <c r="F8" s="195" t="n">
        <f aca="false">IF(A8="","",VLOOKUP(B8,'M Q'!B$5:T$20,19,0))</f>
        <v>0</v>
      </c>
      <c r="G8" s="196"/>
      <c r="H8" s="197"/>
    </row>
    <row r="9" s="179" customFormat="true" ht="25.5" hidden="false" customHeight="true" outlineLevel="0" collapsed="false">
      <c r="A9" s="191" t="n">
        <f aca="false">IF(INFO!B8&gt;2,3,"")</f>
        <v>3</v>
      </c>
      <c r="B9" s="198" t="str">
        <f aca="false">IF(A9="","",IF(INFO!B8=3,'P.F.'!L80,IF('P.F.'!G84&gt;3,'P.F.'!G80,IF('P.F.'!M84&gt;3,'P.F.'!L80,""))))</f>
        <v>NEUFCHATEAU</v>
      </c>
      <c r="C9" s="198"/>
      <c r="D9" s="193" t="n">
        <f aca="false">IF(A9="","",VLOOKUP(B9,'M Q'!B$5:T$20,2,0))</f>
        <v>1288139</v>
      </c>
      <c r="E9" s="194" t="n">
        <f aca="false">IF(A9="","",VLOOKUP(B9,'M Q'!B$5:T$20,18,0))</f>
        <v>472.7</v>
      </c>
      <c r="F9" s="195" t="n">
        <f aca="false">IF(A9="","",VLOOKUP(B9,'M Q'!B$5:T$20,19,0))</f>
        <v>0</v>
      </c>
      <c r="G9" s="196" t="s">
        <v>81</v>
      </c>
      <c r="H9" s="199"/>
    </row>
    <row r="10" s="179" customFormat="true" ht="25.5" hidden="false" customHeight="true" outlineLevel="0" collapsed="false">
      <c r="A10" s="191" t="n">
        <f aca="false">IF(INFO!B8&gt;3,4,"")</f>
        <v>4</v>
      </c>
      <c r="B10" s="198" t="str">
        <f aca="false">IF(A10="","",IF('P.F.'!G84&gt;3,'P.F.'!L80,IF('P.F.'!M84&gt;3,'P.F.'!G80,"")))</f>
        <v>REMIREMONT</v>
      </c>
      <c r="C10" s="198"/>
      <c r="D10" s="193" t="n">
        <f aca="false">IF(A10="","",VLOOKUP(B10,'M Q'!B$5:T$20,2,0))</f>
        <v>1288404</v>
      </c>
      <c r="E10" s="194" t="n">
        <f aca="false">IF(A10="","",VLOOKUP(B10,'M Q'!B$5:T$20,18,0))</f>
        <v>392.3</v>
      </c>
      <c r="F10" s="195" t="n">
        <f aca="false">IF(A10="","",VLOOKUP(B10,'M Q'!B$5:T$20,19,0))</f>
        <v>0</v>
      </c>
      <c r="G10" s="196"/>
      <c r="H10" s="199"/>
      <c r="J10" s="200" t="s">
        <v>82</v>
      </c>
      <c r="K10" s="200"/>
      <c r="L10" s="200"/>
      <c r="M10" s="200"/>
    </row>
    <row r="11" s="179" customFormat="true" ht="25.5" hidden="false" customHeight="true" outlineLevel="0" collapsed="false">
      <c r="A11" s="191" t="str">
        <f aca="false">IF(INFO!B8&gt;4,5,"")</f>
        <v/>
      </c>
      <c r="B11" s="198" t="str">
        <f aca="false">IF(A11="","",VLOOKUP(E11,J$11:M$14,3,0))</f>
        <v/>
      </c>
      <c r="C11" s="198"/>
      <c r="D11" s="201" t="str">
        <f aca="false">IF(A11="","",VLOOKUP(E11,J$11:M$14,4,0))</f>
        <v/>
      </c>
      <c r="E11" s="198" t="str">
        <f aca="false">IF(A11="","",LARGE(J$11:J$14,1))</f>
        <v/>
      </c>
      <c r="F11" s="202" t="str">
        <f aca="false">IF(A11="","",VLOOKUP(E11,J$11:M$14,2,0))</f>
        <v/>
      </c>
      <c r="G11" s="203" t="s">
        <v>83</v>
      </c>
      <c r="H11" s="199"/>
      <c r="J11" s="204" t="n">
        <f aca="false">IF(L11=0,0,VLOOKUP(L11,saisie!C$5:W$44,21,0))</f>
        <v>0</v>
      </c>
      <c r="K11" s="204" t="e">
        <f aca="false">VLOOKUP(L11,saisie!C$5:W$44,19,0)</f>
        <v>#N/A</v>
      </c>
      <c r="L11" s="204" t="n">
        <f aca="false">IF('P.F.'!D50="",0,IF('P.F.'!B50&gt;2,'P.F.'!G46,IF('P.F.'!H50&gt;2,'P.F.'!B46,"")))</f>
        <v>0</v>
      </c>
      <c r="M11" s="205" t="e">
        <f aca="false">VLOOKUP(L11,saisie!C$5:W$44,2,0)</f>
        <v>#N/A</v>
      </c>
    </row>
    <row r="12" s="179" customFormat="true" ht="25.5" hidden="false" customHeight="true" outlineLevel="0" collapsed="false">
      <c r="A12" s="191" t="str">
        <f aca="false">IF(INFO!B8&gt;5,6,"")</f>
        <v/>
      </c>
      <c r="B12" s="198" t="str">
        <f aca="false">IF(A12="","",VLOOKUP(E12,J$11:M$14,3,0))</f>
        <v/>
      </c>
      <c r="C12" s="198"/>
      <c r="D12" s="201" t="str">
        <f aca="false">IF(A12="","",VLOOKUP(E12,J$11:M$14,4,0))</f>
        <v/>
      </c>
      <c r="E12" s="198" t="str">
        <f aca="false">IF(A12="","",LARGE(J$11:J$14,2))</f>
        <v/>
      </c>
      <c r="F12" s="202" t="str">
        <f aca="false">IF(A12="","",VLOOKUP(E12,J$11:M$14,2,0))</f>
        <v/>
      </c>
      <c r="G12" s="203"/>
      <c r="H12" s="199"/>
      <c r="J12" s="204" t="n">
        <f aca="false">IF(L12=0,0,VLOOKUP(L12,saisie!C$5:W$44,21,0))</f>
        <v>0</v>
      </c>
      <c r="K12" s="204" t="e">
        <f aca="false">VLOOKUP(L12,saisie!C$5:W$44,19,0)</f>
        <v>#N/A</v>
      </c>
      <c r="L12" s="204" t="n">
        <f aca="false">IF('P.F.'!Q50="",0,IF('P.F.'!L50&gt;2,'P.F.'!Q46,IF('P.F.'!R50&gt;2,'P.F.'!L46,"")))</f>
        <v>0</v>
      </c>
      <c r="M12" s="205" t="e">
        <f aca="false">VLOOKUP(L12,saisie!C$5:W$44,2,0)</f>
        <v>#N/A</v>
      </c>
    </row>
    <row r="13" s="179" customFormat="true" ht="25.5" hidden="false" customHeight="true" outlineLevel="0" collapsed="false">
      <c r="A13" s="191" t="str">
        <f aca="false">IF(INFO!B8&gt;6,7,"")</f>
        <v/>
      </c>
      <c r="B13" s="198" t="str">
        <f aca="false">IF(A13="","",VLOOKUP(E13,J$11:M$14,3,0))</f>
        <v/>
      </c>
      <c r="C13" s="198"/>
      <c r="D13" s="201" t="str">
        <f aca="false">IF(A13="","",VLOOKUP(E13,J$11:M$14,4,0))</f>
        <v/>
      </c>
      <c r="E13" s="198" t="str">
        <f aca="false">IF(A13="","",LARGE(J$11:J$14,3))</f>
        <v/>
      </c>
      <c r="F13" s="202" t="str">
        <f aca="false">IF(A13="","",VLOOKUP(E13,J$11:M$14,2,0))</f>
        <v/>
      </c>
      <c r="G13" s="203"/>
      <c r="H13" s="199"/>
      <c r="J13" s="204" t="e">
        <f aca="false">VLOOKUP(L13,saisie!C$5:W$44,21,0)</f>
        <v>#N/A</v>
      </c>
      <c r="K13" s="204" t="e">
        <f aca="false">VLOOKUP(L13,saisie!C$5:W$44,19,0)</f>
        <v>#N/A</v>
      </c>
      <c r="L13" s="204" t="n">
        <f aca="false">IF('P.F.'!D60="",0,IF('P.F.'!H60&gt;2,'P.F.'!B56,IF('P.F.'!B60&gt;2,'P.F.'!G56,"")))</f>
        <v>0</v>
      </c>
      <c r="M13" s="205" t="e">
        <f aca="false">VLOOKUP(L13,saisie!C$5:W$44,2,0)</f>
        <v>#N/A</v>
      </c>
      <c r="N13" s="190"/>
      <c r="O13" s="190"/>
    </row>
    <row r="14" s="179" customFormat="true" ht="25.5" hidden="false" customHeight="true" outlineLevel="0" collapsed="false">
      <c r="A14" s="191" t="str">
        <f aca="false">IF(INFO!B8&gt;7,8,"")</f>
        <v/>
      </c>
      <c r="B14" s="198" t="str">
        <f aca="false">IF(A14="","",VLOOKUP(E14,J$11:M$14,3,0))</f>
        <v/>
      </c>
      <c r="C14" s="198"/>
      <c r="D14" s="201" t="str">
        <f aca="false">IF(A14="","",VLOOKUP(E14,J$11:M$14,4,0))</f>
        <v/>
      </c>
      <c r="E14" s="198" t="str">
        <f aca="false">IF(A14="","",LARGE(J$11:J$14,4))</f>
        <v/>
      </c>
      <c r="F14" s="202" t="str">
        <f aca="false">IF(A14="","",VLOOKUP(E14,J$11:M$14,2,0))</f>
        <v/>
      </c>
      <c r="G14" s="203"/>
      <c r="H14" s="199"/>
      <c r="J14" s="204" t="n">
        <f aca="false">IF(L14=0,0,VLOOKUP(L14,saisie!C$5:W$44,21,0))</f>
        <v>0</v>
      </c>
      <c r="K14" s="204" t="e">
        <f aca="false">VLOOKUP(L14,saisie!C$5:W$44,19,0)</f>
        <v>#N/A</v>
      </c>
      <c r="L14" s="204" t="n">
        <f aca="false">IF('P.F.'!Q60="",0,IF('P.F.'!R60&gt;2,'P.F.'!L56,IF('P.F.'!L60&gt;2,'P.F.'!Q56,"")))</f>
        <v>0</v>
      </c>
      <c r="M14" s="205" t="e">
        <f aca="false">VLOOKUP(L14,saisie!C$5:W$44,2,0)</f>
        <v>#N/A</v>
      </c>
      <c r="N14" s="190"/>
      <c r="O14" s="190"/>
      <c r="P14" s="190"/>
    </row>
    <row r="15" s="179" customFormat="true" ht="25.5" hidden="false" customHeight="true" outlineLevel="0" collapsed="false">
      <c r="A15" s="191" t="str">
        <f aca="false">IF(INFO!B8&gt;8,9,"")</f>
        <v/>
      </c>
      <c r="B15" s="198" t="str">
        <f aca="false">IF(A15="","",VLOOKUP(E15,J$15:M$22,3,0))</f>
        <v/>
      </c>
      <c r="C15" s="198"/>
      <c r="D15" s="201" t="str">
        <f aca="false">IF(A15="","",VLOOKUP(E15,J$15:M$22,4,0))</f>
        <v/>
      </c>
      <c r="E15" s="198" t="str">
        <f aca="false">IF(A15="","",LARGE(J$15:J$22,1))</f>
        <v/>
      </c>
      <c r="F15" s="202" t="str">
        <f aca="false">IF(A15="","",VLOOKUP(E15,J$15:M$22,2,0))</f>
        <v/>
      </c>
      <c r="G15" s="203" t="s">
        <v>84</v>
      </c>
      <c r="H15" s="199"/>
      <c r="J15" s="204" t="n">
        <f aca="false">IF(L15="",0,VLOOKUP(L15,saisie!C$5:W$44,21,0))</f>
        <v>0</v>
      </c>
      <c r="K15" s="204" t="e">
        <f aca="false">VLOOKUP(L15,saisie!C$5:W$44,19,0)</f>
        <v>#N/A</v>
      </c>
      <c r="L15" s="204" t="str">
        <f aca="false">IF('P.F.'!D8="","",IF('P.F.'!B8&gt;2,'P.F.'!G4,IF('P.F.'!H8&gt;2,'P.F.'!B4,"")))</f>
        <v/>
      </c>
      <c r="M15" s="205" t="e">
        <f aca="false">VLOOKUP(L15,saisie!C$5:W$44,2,0)</f>
        <v>#N/A</v>
      </c>
      <c r="N15" s="190"/>
      <c r="O15" s="190"/>
      <c r="P15" s="190"/>
    </row>
    <row r="16" s="179" customFormat="true" ht="25.5" hidden="false" customHeight="true" outlineLevel="0" collapsed="false">
      <c r="A16" s="191" t="str">
        <f aca="false">IF(INFO!B8&gt;9,10,"")</f>
        <v/>
      </c>
      <c r="B16" s="198" t="str">
        <f aca="false">IF(A16="","",VLOOKUP(E16,J$15:M$22,3,0))</f>
        <v/>
      </c>
      <c r="C16" s="198"/>
      <c r="D16" s="201" t="str">
        <f aca="false">IF(A16="","",VLOOKUP(E16,J$15:M$22,4,0))</f>
        <v/>
      </c>
      <c r="E16" s="198" t="str">
        <f aca="false">IF(A16="","",LARGE(J$15:J$22,2))</f>
        <v/>
      </c>
      <c r="F16" s="202" t="str">
        <f aca="false">IF(A16="","",VLOOKUP(E16,J$15:M$22,2,0))</f>
        <v/>
      </c>
      <c r="G16" s="203"/>
      <c r="H16" s="199"/>
      <c r="J16" s="204" t="n">
        <f aca="false">IF(L16="",0,VLOOKUP(L16,saisie!C$5:W$44,21,0))</f>
        <v>0</v>
      </c>
      <c r="K16" s="204" t="e">
        <f aca="false">VLOOKUP(L16,saisie!C$5:W$44,19,0)</f>
        <v>#N/A</v>
      </c>
      <c r="L16" s="205" t="str">
        <f aca="false">IF('P.F.'!N8="","",IF('P.F.'!L8&gt;2,'P.F.'!Q4,IF('P.F.'!R8&gt;2,'P.F.'!L4,"")))</f>
        <v/>
      </c>
      <c r="M16" s="205" t="e">
        <f aca="false">VLOOKUP(L16,saisie!C$5:W$44,2,0)</f>
        <v>#N/A</v>
      </c>
      <c r="N16" s="206"/>
      <c r="O16" s="181"/>
      <c r="P16" s="190"/>
    </row>
    <row r="17" s="179" customFormat="true" ht="25.5" hidden="false" customHeight="true" outlineLevel="0" collapsed="false">
      <c r="A17" s="191" t="str">
        <f aca="false">IF(INFO!B8&gt;10,11,"")</f>
        <v/>
      </c>
      <c r="B17" s="198" t="str">
        <f aca="false">IF(A17="","",VLOOKUP(E17,J$15:M$22,3,0))</f>
        <v/>
      </c>
      <c r="C17" s="198"/>
      <c r="D17" s="201" t="str">
        <f aca="false">IF(A17="","",VLOOKUP(E17,J$15:M$22,4,0))</f>
        <v/>
      </c>
      <c r="E17" s="198" t="str">
        <f aca="false">IF(A17="","",LARGE(J$15:J$22,3))</f>
        <v/>
      </c>
      <c r="F17" s="202" t="str">
        <f aca="false">IF(A17="","",VLOOKUP(E17,J$15:M$22,2,0))</f>
        <v/>
      </c>
      <c r="G17" s="203"/>
      <c r="H17" s="199"/>
      <c r="J17" s="204" t="n">
        <f aca="false">IF(L17="",0,VLOOKUP(L17,saisie!C$5:W$44,21,0))</f>
        <v>0</v>
      </c>
      <c r="K17" s="204" t="e">
        <f aca="false">VLOOKUP(L17,saisie!C$5:W$44,19,0)</f>
        <v>#N/A</v>
      </c>
      <c r="L17" s="205" t="str">
        <f aca="false">IF('P.F.'!G18="","",IF('P.F.'!H18&gt;2,'P.F.'!B14,IF('P.F.'!B18&gt;2,'P.F.'!G14,"")))</f>
        <v/>
      </c>
      <c r="M17" s="205" t="e">
        <f aca="false">VLOOKUP(L17,saisie!C$5:W$44,2,0)</f>
        <v>#N/A</v>
      </c>
      <c r="N17" s="206"/>
      <c r="O17" s="181"/>
      <c r="P17" s="190"/>
    </row>
    <row r="18" s="179" customFormat="true" ht="25.5" hidden="false" customHeight="true" outlineLevel="0" collapsed="false">
      <c r="A18" s="191" t="str">
        <f aca="false">IF(INFO!B8&gt;11,12,"")</f>
        <v/>
      </c>
      <c r="B18" s="198" t="str">
        <f aca="false">IF(A18="","",VLOOKUP(E18,J$15:M$22,3,0))</f>
        <v/>
      </c>
      <c r="C18" s="198"/>
      <c r="D18" s="201" t="str">
        <f aca="false">IF(A18="","",VLOOKUP(E18,J$15:M$22,4,0))</f>
        <v/>
      </c>
      <c r="E18" s="198" t="str">
        <f aca="false">IF(A18="","",LARGE(J$15:J$22,4))</f>
        <v/>
      </c>
      <c r="F18" s="202" t="str">
        <f aca="false">IF(A18="","",VLOOKUP(E18,J$15:M$22,2,0))</f>
        <v/>
      </c>
      <c r="G18" s="203"/>
      <c r="H18" s="199"/>
      <c r="J18" s="204" t="n">
        <f aca="false">IF(L18="",0,VLOOKUP(L18,saisie!C$5:W$44,21,0))</f>
        <v>0</v>
      </c>
      <c r="K18" s="204" t="e">
        <f aca="false">VLOOKUP(L18,saisie!C$5:W$44,19,0)</f>
        <v>#N/A</v>
      </c>
      <c r="L18" s="205" t="str">
        <f aca="false">IF('P.F.'!Q18="","",IF('P.F.'!R18&gt;2,'P.F.'!L14,IF('P.F.'!L18&gt;2,'P.F.'!Q14,"")))</f>
        <v/>
      </c>
      <c r="M18" s="205" t="e">
        <f aca="false">VLOOKUP(L18,saisie!C$5:W$44,2,0)</f>
        <v>#N/A</v>
      </c>
      <c r="N18" s="206"/>
      <c r="O18" s="190"/>
      <c r="P18" s="190"/>
    </row>
    <row r="19" s="179" customFormat="true" ht="25.5" hidden="false" customHeight="true" outlineLevel="0" collapsed="false">
      <c r="A19" s="191" t="str">
        <f aca="false">IF(INFO!B8&gt;12,13,"")</f>
        <v/>
      </c>
      <c r="B19" s="198" t="str">
        <f aca="false">IF(A19="","",VLOOKUP(E19,J$15:M$22,3,0))</f>
        <v/>
      </c>
      <c r="C19" s="198"/>
      <c r="D19" s="201" t="str">
        <f aca="false">IF(A19="","",VLOOKUP(E19,J$15:M$22,4,0))</f>
        <v/>
      </c>
      <c r="E19" s="198" t="str">
        <f aca="false">IF(A19="","",LARGE(J$15:J$22,5))</f>
        <v/>
      </c>
      <c r="F19" s="202" t="str">
        <f aca="false">IF(A19="","",VLOOKUP(E19,J$15:M$22,2,0))</f>
        <v/>
      </c>
      <c r="G19" s="203"/>
      <c r="H19" s="199"/>
      <c r="J19" s="204" t="n">
        <f aca="false">IF(L19="",0,VLOOKUP(L19,saisie!C$5:W$44,21,0))</f>
        <v>0</v>
      </c>
      <c r="K19" s="204" t="e">
        <f aca="false">VLOOKUP(L19,saisie!C$5:W$44,19,0)</f>
        <v>#N/A</v>
      </c>
      <c r="L19" s="205" t="str">
        <f aca="false">IF('P.F.'!D29="","",IF('P.F.'!B29&gt;2,'P.F.'!G25,IF('P.F.'!H29&gt;2,'P.F.'!B25,"")))</f>
        <v/>
      </c>
      <c r="M19" s="205" t="e">
        <f aca="false">VLOOKUP(L19,saisie!C$5:W$44,2,0)</f>
        <v>#N/A</v>
      </c>
      <c r="N19" s="206"/>
      <c r="O19" s="190"/>
      <c r="P19" s="190"/>
    </row>
    <row r="20" s="179" customFormat="true" ht="25.5" hidden="false" customHeight="true" outlineLevel="0" collapsed="false">
      <c r="A20" s="191" t="str">
        <f aca="false">IF(INFO!B8&gt;13,14,"")</f>
        <v/>
      </c>
      <c r="B20" s="198" t="str">
        <f aca="false">IF(A20="","",VLOOKUP(E20,J$15:M$22,3,0))</f>
        <v/>
      </c>
      <c r="C20" s="198"/>
      <c r="D20" s="201" t="str">
        <f aca="false">IF(A20="","",VLOOKUP(E20,J$15:M$22,4,0))</f>
        <v/>
      </c>
      <c r="E20" s="198" t="str">
        <f aca="false">IF(A20="","",LARGE(J$15:J$22,6))</f>
        <v/>
      </c>
      <c r="F20" s="202" t="str">
        <f aca="false">IF(A20="","",VLOOKUP(E20,J$15:M$22,2,0))</f>
        <v/>
      </c>
      <c r="G20" s="203"/>
      <c r="H20" s="199"/>
      <c r="J20" s="204" t="n">
        <f aca="false">IF(L20="",0,VLOOKUP(L20,saisie!C$5:W$44,21,0))</f>
        <v>0</v>
      </c>
      <c r="K20" s="204" t="e">
        <f aca="false">VLOOKUP(L20,saisie!C$5:W$44,19,0)</f>
        <v>#N/A</v>
      </c>
      <c r="L20" s="205" t="str">
        <f aca="false">IF('P.F.'!N29="","",IF('P.F.'!L29&gt;2,'P.F.'!Q25,IF('P.F.'!R29&gt;2,'P.F.'!L25,"")))</f>
        <v/>
      </c>
      <c r="M20" s="205" t="e">
        <f aca="false">VLOOKUP(L20,saisie!C$5:W$44,2,0)</f>
        <v>#N/A</v>
      </c>
      <c r="N20" s="206"/>
      <c r="O20" s="190"/>
      <c r="P20" s="190"/>
    </row>
    <row r="21" s="179" customFormat="true" ht="25.5" hidden="false" customHeight="true" outlineLevel="0" collapsed="false">
      <c r="A21" s="191" t="str">
        <f aca="false">IF(INFO!B8&gt;14,15,"")</f>
        <v/>
      </c>
      <c r="B21" s="198" t="str">
        <f aca="false">IF(A21="","",VLOOKUP(E21,J$15:M$22,3,0))</f>
        <v/>
      </c>
      <c r="C21" s="198"/>
      <c r="D21" s="201" t="str">
        <f aca="false">IF(A21="","",VLOOKUP(E21,J$15:M$22,4,0))</f>
        <v/>
      </c>
      <c r="E21" s="198" t="str">
        <f aca="false">IF(A21="","",LARGE(J$15:J$22,7))</f>
        <v/>
      </c>
      <c r="F21" s="202" t="str">
        <f aca="false">IF(A21="","",VLOOKUP(E21,J$15:M$22,2,0))</f>
        <v/>
      </c>
      <c r="G21" s="203"/>
      <c r="H21" s="199"/>
      <c r="J21" s="204" t="n">
        <f aca="false">IF(L21="",0,VLOOKUP(L21,saisie!C$5:W$44,21,0))</f>
        <v>0</v>
      </c>
      <c r="K21" s="204" t="e">
        <f aca="false">VLOOKUP(L21,saisie!C$5:W$44,19,0)</f>
        <v>#N/A</v>
      </c>
      <c r="L21" s="204" t="str">
        <f aca="false">IF('P.F.'!G40="","",IF('P.F.'!H40&gt;2,'P.F.'!B36,IF('P.F.'!B40&gt;2,'P.F.'!G36,"")))</f>
        <v/>
      </c>
      <c r="M21" s="205" t="e">
        <f aca="false">VLOOKUP(L21,saisie!C$5:W$44,2,0)</f>
        <v>#N/A</v>
      </c>
      <c r="N21" s="190"/>
      <c r="O21" s="190"/>
      <c r="P21" s="190"/>
    </row>
    <row r="22" s="179" customFormat="true" ht="25.5" hidden="false" customHeight="true" outlineLevel="0" collapsed="false">
      <c r="A22" s="191" t="str">
        <f aca="false">IF(INFO!B8&gt;15,16,"")</f>
        <v/>
      </c>
      <c r="B22" s="198" t="str">
        <f aca="false">IF(A22="","",VLOOKUP(E22,J$15:M$22,3,0))</f>
        <v/>
      </c>
      <c r="C22" s="198"/>
      <c r="D22" s="201" t="str">
        <f aca="false">IF(A22="","",VLOOKUP(E22,J$15:M$22,4,0))</f>
        <v/>
      </c>
      <c r="E22" s="198" t="str">
        <f aca="false">IF(A22="","",LARGE(J$15:J$22,8))</f>
        <v/>
      </c>
      <c r="F22" s="202" t="str">
        <f aca="false">IF(A22="","",VLOOKUP(E22,J$15:M$22,2,0))</f>
        <v/>
      </c>
      <c r="G22" s="203"/>
      <c r="H22" s="199"/>
      <c r="J22" s="204" t="n">
        <f aca="false">IF(L22="",0,VLOOKUP(L22,saisie!C$5:W$44,21,0))</f>
        <v>0</v>
      </c>
      <c r="K22" s="204" t="e">
        <f aca="false">VLOOKUP(L22,saisie!C$5:W$44,19,0)</f>
        <v>#N/A</v>
      </c>
      <c r="L22" s="204" t="str">
        <f aca="false">IF('P.F.'!Q40="","",IF('P.F.'!R40&gt;2,'P.F.'!L36,IF('P.F.'!L40&gt;2,'P.F.'!Q36,"")))</f>
        <v/>
      </c>
      <c r="M22" s="205" t="e">
        <f aca="false">VLOOKUP(L22,saisie!C$5:W$44,2,0)</f>
        <v>#N/A</v>
      </c>
      <c r="N22" s="190"/>
      <c r="O22" s="190"/>
      <c r="P22" s="190"/>
    </row>
    <row r="23" s="179" customFormat="true" ht="25.5" hidden="false" customHeight="true" outlineLevel="0" collapsed="false">
      <c r="A23" s="191" t="str">
        <f aca="false">IF(INFO!B8&gt;16,17,"")</f>
        <v/>
      </c>
      <c r="B23" s="198" t="str">
        <f aca="false">IF(A23="","",'M Q'!B21)</f>
        <v/>
      </c>
      <c r="C23" s="198"/>
      <c r="D23" s="201" t="str">
        <f aca="false">IF(A23="","",'M Q'!C21)</f>
        <v/>
      </c>
      <c r="E23" s="198" t="str">
        <f aca="false">IF(A23="","",'M Q'!S21)</f>
        <v/>
      </c>
      <c r="F23" s="207" t="str">
        <f aca="false">IF(A23="","",'M Q'!T21)</f>
        <v/>
      </c>
      <c r="G23" s="208"/>
      <c r="H23" s="199"/>
      <c r="J23" s="209" t="s">
        <v>85</v>
      </c>
      <c r="K23" s="209"/>
      <c r="L23" s="209"/>
      <c r="M23" s="209"/>
      <c r="N23" s="190"/>
      <c r="O23" s="190"/>
      <c r="P23" s="190"/>
    </row>
    <row r="24" s="179" customFormat="true" ht="25.5" hidden="false" customHeight="true" outlineLevel="0" collapsed="false">
      <c r="A24" s="191" t="str">
        <f aca="false">IF(INFO!B8&gt;17,18,"")</f>
        <v/>
      </c>
      <c r="B24" s="198" t="str">
        <f aca="false">IF(A24="","",'M Q'!B22)</f>
        <v/>
      </c>
      <c r="C24" s="198"/>
      <c r="D24" s="201" t="str">
        <f aca="false">IF(A24="","",'M Q'!C22)</f>
        <v/>
      </c>
      <c r="E24" s="198" t="str">
        <f aca="false">IF(A24="","",'M Q'!S22)</f>
        <v/>
      </c>
      <c r="F24" s="207" t="str">
        <f aca="false">IF(A24="","",'M Q'!T22)</f>
        <v/>
      </c>
      <c r="G24" s="208"/>
      <c r="H24" s="199"/>
      <c r="M24" s="190"/>
      <c r="N24" s="190"/>
      <c r="O24" s="190"/>
      <c r="P24" s="190"/>
    </row>
    <row r="25" s="179" customFormat="true" ht="25.5" hidden="false" customHeight="true" outlineLevel="0" collapsed="false">
      <c r="A25" s="191" t="str">
        <f aca="false">IF(INFO!B8&gt;18,19,"")</f>
        <v/>
      </c>
      <c r="B25" s="198" t="str">
        <f aca="false">IF(A25="","",'M Q'!B23)</f>
        <v/>
      </c>
      <c r="C25" s="198"/>
      <c r="D25" s="201" t="str">
        <f aca="false">IF(A25="","",'M Q'!C23)</f>
        <v/>
      </c>
      <c r="E25" s="198" t="str">
        <f aca="false">IF(A25="","",'M Q'!S23)</f>
        <v/>
      </c>
      <c r="F25" s="207" t="str">
        <f aca="false">IF(A25="","",'M Q'!T23)</f>
        <v/>
      </c>
      <c r="G25" s="208"/>
      <c r="H25" s="199"/>
      <c r="M25" s="190"/>
      <c r="N25" s="190"/>
      <c r="O25" s="190"/>
      <c r="P25" s="190"/>
    </row>
    <row r="26" s="179" customFormat="true" ht="25.5" hidden="false" customHeight="true" outlineLevel="0" collapsed="false">
      <c r="A26" s="191" t="str">
        <f aca="false">IF(INFO!B8&gt;19,20,"")</f>
        <v/>
      </c>
      <c r="B26" s="198" t="str">
        <f aca="false">IF(A26="","",'M Q'!B24)</f>
        <v/>
      </c>
      <c r="C26" s="198"/>
      <c r="D26" s="201" t="str">
        <f aca="false">IF(A26="","",'M Q'!C24)</f>
        <v/>
      </c>
      <c r="E26" s="198" t="str">
        <f aca="false">IF(A26="","",'M Q'!S24)</f>
        <v/>
      </c>
      <c r="F26" s="207" t="str">
        <f aca="false">IF(A26="","",'M Q'!T24)</f>
        <v/>
      </c>
      <c r="G26" s="208"/>
      <c r="H26" s="199"/>
      <c r="M26" s="190"/>
      <c r="N26" s="190"/>
      <c r="O26" s="190"/>
      <c r="P26" s="190"/>
    </row>
    <row r="27" s="179" customFormat="true" ht="25.5" hidden="false" customHeight="true" outlineLevel="0" collapsed="false">
      <c r="A27" s="191" t="str">
        <f aca="false">IF(INFO!B8&gt;20,21,"")</f>
        <v/>
      </c>
      <c r="B27" s="198" t="str">
        <f aca="false">IF(A27="","",'M Q'!B25)</f>
        <v/>
      </c>
      <c r="C27" s="198"/>
      <c r="D27" s="201" t="str">
        <f aca="false">IF(A27="","",'M Q'!C25)</f>
        <v/>
      </c>
      <c r="E27" s="198" t="str">
        <f aca="false">IF(A27="","",'M Q'!S25)</f>
        <v/>
      </c>
      <c r="F27" s="207" t="str">
        <f aca="false">IF(A27="","",'M Q'!T25)</f>
        <v/>
      </c>
      <c r="G27" s="208"/>
      <c r="H27" s="199"/>
      <c r="M27" s="190"/>
      <c r="N27" s="190"/>
      <c r="O27" s="190"/>
      <c r="P27" s="190"/>
    </row>
    <row r="28" s="179" customFormat="true" ht="25.5" hidden="false" customHeight="true" outlineLevel="0" collapsed="false">
      <c r="A28" s="191" t="str">
        <f aca="false">IF(INFO!B8&gt;21,22,"")</f>
        <v/>
      </c>
      <c r="B28" s="198" t="str">
        <f aca="false">IF(A28="","",'M Q'!B26)</f>
        <v/>
      </c>
      <c r="C28" s="198"/>
      <c r="D28" s="201" t="str">
        <f aca="false">IF(A28="","",'M Q'!C26)</f>
        <v/>
      </c>
      <c r="E28" s="198" t="str">
        <f aca="false">IF(A28="","",'M Q'!S26)</f>
        <v/>
      </c>
      <c r="F28" s="207" t="str">
        <f aca="false">IF(A28="","",'M Q'!T26)</f>
        <v/>
      </c>
      <c r="G28" s="208"/>
      <c r="H28" s="199"/>
      <c r="M28" s="190"/>
      <c r="N28" s="190"/>
      <c r="O28" s="190"/>
      <c r="P28" s="190"/>
    </row>
    <row r="29" s="179" customFormat="true" ht="25.5" hidden="false" customHeight="true" outlineLevel="0" collapsed="false">
      <c r="A29" s="191" t="str">
        <f aca="false">IF(INFO!B8&gt;22,23,"")</f>
        <v/>
      </c>
      <c r="B29" s="198" t="str">
        <f aca="false">IF(A29="","",'M Q'!B27)</f>
        <v/>
      </c>
      <c r="C29" s="198"/>
      <c r="D29" s="201" t="str">
        <f aca="false">IF(A29="","",'M Q'!C27)</f>
        <v/>
      </c>
      <c r="E29" s="198" t="str">
        <f aca="false">IF(A29="","",'M Q'!S27)</f>
        <v/>
      </c>
      <c r="F29" s="207" t="str">
        <f aca="false">IF(A29="","",'M Q'!T27)</f>
        <v/>
      </c>
      <c r="G29" s="208"/>
      <c r="H29" s="199"/>
      <c r="M29" s="190"/>
      <c r="N29" s="190"/>
      <c r="O29" s="190"/>
      <c r="P29" s="190"/>
    </row>
    <row r="30" s="179" customFormat="true" ht="25.5" hidden="false" customHeight="true" outlineLevel="0" collapsed="false">
      <c r="A30" s="191" t="str">
        <f aca="false">IF(INFO!B8&gt;23,24,"")</f>
        <v/>
      </c>
      <c r="B30" s="198" t="str">
        <f aca="false">IF(A30="","",'M Q'!B28)</f>
        <v/>
      </c>
      <c r="C30" s="198"/>
      <c r="D30" s="201" t="str">
        <f aca="false">IF(A30="","",'M Q'!C28)</f>
        <v/>
      </c>
      <c r="E30" s="198" t="str">
        <f aca="false">IF(A30="","",'M Q'!S28)</f>
        <v/>
      </c>
      <c r="F30" s="207" t="str">
        <f aca="false">IF(A30="","",'M Q'!T28)</f>
        <v/>
      </c>
      <c r="G30" s="208"/>
      <c r="H30" s="199"/>
      <c r="M30" s="190"/>
      <c r="N30" s="190"/>
      <c r="O30" s="190"/>
      <c r="P30" s="190"/>
    </row>
    <row r="31" s="179" customFormat="true" ht="25.5" hidden="false" customHeight="true" outlineLevel="0" collapsed="false">
      <c r="A31" s="191" t="str">
        <f aca="false">IF(INFO!B8&gt;24,25,"")</f>
        <v/>
      </c>
      <c r="B31" s="198" t="str">
        <f aca="false">IF(A31="","",'M Q'!B29)</f>
        <v/>
      </c>
      <c r="C31" s="198"/>
      <c r="D31" s="201" t="str">
        <f aca="false">IF(A31="","",'M Q'!C29)</f>
        <v/>
      </c>
      <c r="E31" s="198" t="str">
        <f aca="false">IF(A31="","",'M Q'!S29)</f>
        <v/>
      </c>
      <c r="F31" s="207" t="str">
        <f aca="false">IF(A31="","",'M Q'!T29)</f>
        <v/>
      </c>
      <c r="G31" s="208"/>
      <c r="H31" s="199"/>
      <c r="M31" s="190"/>
      <c r="N31" s="190"/>
      <c r="O31" s="190"/>
      <c r="P31" s="190"/>
    </row>
    <row r="32" s="179" customFormat="true" ht="25.5" hidden="false" customHeight="true" outlineLevel="0" collapsed="false">
      <c r="A32" s="191" t="str">
        <f aca="false">IF(INFO!B8&gt;25,26,"")</f>
        <v/>
      </c>
      <c r="B32" s="198" t="str">
        <f aca="false">IF(A32="","",'M Q'!B30)</f>
        <v/>
      </c>
      <c r="C32" s="198"/>
      <c r="D32" s="201" t="str">
        <f aca="false">IF(A32="","",'M Q'!C30)</f>
        <v/>
      </c>
      <c r="E32" s="198" t="str">
        <f aca="false">IF(A32="","",'M Q'!S30)</f>
        <v/>
      </c>
      <c r="F32" s="207" t="str">
        <f aca="false">IF(A32="","",'M Q'!T30)</f>
        <v/>
      </c>
      <c r="G32" s="208"/>
      <c r="H32" s="199"/>
      <c r="M32" s="190"/>
      <c r="N32" s="190"/>
      <c r="O32" s="190"/>
      <c r="P32" s="190"/>
    </row>
    <row r="33" s="179" customFormat="true" ht="25.5" hidden="false" customHeight="true" outlineLevel="0" collapsed="false">
      <c r="A33" s="191" t="str">
        <f aca="false">IF(INFO!B8&gt;26,27,"")</f>
        <v/>
      </c>
      <c r="B33" s="198" t="str">
        <f aca="false">IF(A33="","",'M Q'!B31)</f>
        <v/>
      </c>
      <c r="C33" s="198"/>
      <c r="D33" s="201" t="str">
        <f aca="false">IF(A33="","",'M Q'!C31)</f>
        <v/>
      </c>
      <c r="E33" s="198" t="str">
        <f aca="false">IF(A33="","",'M Q'!S31)</f>
        <v/>
      </c>
      <c r="F33" s="207" t="str">
        <f aca="false">IF(A33="","",'M Q'!T31)</f>
        <v/>
      </c>
      <c r="G33" s="208"/>
      <c r="H33" s="199"/>
      <c r="M33" s="190"/>
      <c r="N33" s="190"/>
      <c r="O33" s="190"/>
      <c r="P33" s="190"/>
    </row>
    <row r="34" s="179" customFormat="true" ht="25.5" hidden="false" customHeight="true" outlineLevel="0" collapsed="false">
      <c r="A34" s="191" t="str">
        <f aca="false">IF(INFO!B8&gt;27,28,"")</f>
        <v/>
      </c>
      <c r="B34" s="198" t="str">
        <f aca="false">IF(A34="","",'M Q'!B32)</f>
        <v/>
      </c>
      <c r="C34" s="198"/>
      <c r="D34" s="201" t="str">
        <f aca="false">IF(A34="","",'M Q'!C32)</f>
        <v/>
      </c>
      <c r="E34" s="198" t="str">
        <f aca="false">IF(A34="","",'M Q'!S32)</f>
        <v/>
      </c>
      <c r="F34" s="207" t="str">
        <f aca="false">IF(A34="","",'M Q'!T32)</f>
        <v/>
      </c>
      <c r="G34" s="208"/>
      <c r="H34" s="199"/>
      <c r="M34" s="190"/>
      <c r="N34" s="190"/>
      <c r="O34" s="190"/>
      <c r="P34" s="190"/>
    </row>
    <row r="35" s="179" customFormat="true" ht="25.5" hidden="false" customHeight="true" outlineLevel="0" collapsed="false">
      <c r="A35" s="191" t="str">
        <f aca="false">IF(INFO!B8&gt;28,29,"")</f>
        <v/>
      </c>
      <c r="B35" s="198" t="str">
        <f aca="false">IF(A35="","",'M Q'!B33)</f>
        <v/>
      </c>
      <c r="C35" s="198"/>
      <c r="D35" s="201" t="str">
        <f aca="false">IF(A35="","",'M Q'!C33)</f>
        <v/>
      </c>
      <c r="E35" s="198" t="str">
        <f aca="false">IF(A35="","",'M Q'!S33)</f>
        <v/>
      </c>
      <c r="F35" s="207" t="str">
        <f aca="false">IF(A35="","",'M Q'!T33)</f>
        <v/>
      </c>
      <c r="G35" s="208"/>
      <c r="H35" s="199"/>
      <c r="M35" s="190"/>
      <c r="N35" s="190"/>
      <c r="O35" s="190"/>
      <c r="P35" s="190"/>
    </row>
    <row r="36" s="179" customFormat="true" ht="25.5" hidden="false" customHeight="true" outlineLevel="0" collapsed="false">
      <c r="A36" s="191" t="str">
        <f aca="false">IF(INFO!B8&gt;29,30,"")</f>
        <v/>
      </c>
      <c r="B36" s="198" t="str">
        <f aca="false">IF(A36="","",'M Q'!B34)</f>
        <v/>
      </c>
      <c r="C36" s="198"/>
      <c r="D36" s="201" t="str">
        <f aca="false">IF(A36="","",'M Q'!C34)</f>
        <v/>
      </c>
      <c r="E36" s="198" t="str">
        <f aca="false">IF(A36="","",'M Q'!S34)</f>
        <v/>
      </c>
      <c r="F36" s="207" t="str">
        <f aca="false">IF(A36="","",'M Q'!T34)</f>
        <v/>
      </c>
      <c r="G36" s="208"/>
      <c r="H36" s="199"/>
      <c r="M36" s="190"/>
      <c r="N36" s="190"/>
      <c r="O36" s="190"/>
      <c r="P36" s="190"/>
    </row>
    <row r="37" s="179" customFormat="true" ht="25.5" hidden="false" customHeight="true" outlineLevel="0" collapsed="false">
      <c r="A37" s="191" t="str">
        <f aca="false">IF(INFO!B8&gt;30,31,"")</f>
        <v/>
      </c>
      <c r="B37" s="198" t="str">
        <f aca="false">IF(A37="","",'M Q'!B35)</f>
        <v/>
      </c>
      <c r="C37" s="198"/>
      <c r="D37" s="201" t="str">
        <f aca="false">IF(A37="","",'M Q'!C35)</f>
        <v/>
      </c>
      <c r="E37" s="198" t="str">
        <f aca="false">IF(A37="","",'M Q'!S35)</f>
        <v/>
      </c>
      <c r="F37" s="207" t="str">
        <f aca="false">IF(A37="","",'M Q'!T35)</f>
        <v/>
      </c>
      <c r="G37" s="208"/>
      <c r="H37" s="199"/>
      <c r="M37" s="190"/>
      <c r="N37" s="190"/>
      <c r="O37" s="190"/>
      <c r="P37" s="190"/>
    </row>
    <row r="38" s="179" customFormat="true" ht="25.5" hidden="false" customHeight="true" outlineLevel="0" collapsed="false">
      <c r="A38" s="191" t="str">
        <f aca="false">IF(INFO!B8&gt;31,32,"")</f>
        <v/>
      </c>
      <c r="B38" s="198" t="str">
        <f aca="false">IF(A38="","",'M Q'!B36)</f>
        <v/>
      </c>
      <c r="C38" s="198"/>
      <c r="D38" s="201" t="str">
        <f aca="false">IF(A38="","",'M Q'!C36)</f>
        <v/>
      </c>
      <c r="E38" s="198" t="str">
        <f aca="false">IF(A38="","",'M Q'!S36)</f>
        <v/>
      </c>
      <c r="F38" s="207" t="str">
        <f aca="false">IF(A38="","",'M Q'!T36)</f>
        <v/>
      </c>
      <c r="G38" s="208"/>
      <c r="H38" s="199"/>
      <c r="M38" s="190"/>
      <c r="N38" s="190"/>
      <c r="O38" s="190"/>
      <c r="P38" s="190"/>
    </row>
    <row r="39" s="179" customFormat="true" ht="25.5" hidden="false" customHeight="true" outlineLevel="0" collapsed="false">
      <c r="A39" s="191" t="str">
        <f aca="false">IF(INFO!B8&gt;32,33,"")</f>
        <v/>
      </c>
      <c r="B39" s="198" t="str">
        <f aca="false">IF(A39="","",'M Q'!B37)</f>
        <v/>
      </c>
      <c r="C39" s="198"/>
      <c r="D39" s="201" t="str">
        <f aca="false">IF(A39="","",'M Q'!C37)</f>
        <v/>
      </c>
      <c r="E39" s="198" t="str">
        <f aca="false">IF(A39="","",'M Q'!S37)</f>
        <v/>
      </c>
      <c r="F39" s="207" t="str">
        <f aca="false">IF(A39="","",'M Q'!T37)</f>
        <v/>
      </c>
      <c r="G39" s="208"/>
      <c r="H39" s="199"/>
      <c r="M39" s="190"/>
      <c r="N39" s="190"/>
      <c r="O39" s="190"/>
      <c r="P39" s="190"/>
    </row>
    <row r="40" s="179" customFormat="true" ht="25.5" hidden="false" customHeight="true" outlineLevel="0" collapsed="false">
      <c r="A40" s="191" t="str">
        <f aca="false">IF(INFO!B8&gt;33,34,"")</f>
        <v/>
      </c>
      <c r="B40" s="198" t="str">
        <f aca="false">IF(A40="","",'M Q'!B38)</f>
        <v/>
      </c>
      <c r="C40" s="198"/>
      <c r="D40" s="201" t="str">
        <f aca="false">IF(A40="","",'M Q'!C38)</f>
        <v/>
      </c>
      <c r="E40" s="198" t="str">
        <f aca="false">IF(A40="","",'M Q'!S38)</f>
        <v/>
      </c>
      <c r="F40" s="207" t="str">
        <f aca="false">IF(A40="","",'M Q'!T38)</f>
        <v/>
      </c>
      <c r="G40" s="208"/>
      <c r="H40" s="199"/>
      <c r="M40" s="190"/>
      <c r="N40" s="190"/>
      <c r="O40" s="190"/>
      <c r="P40" s="190"/>
    </row>
    <row r="41" s="179" customFormat="true" ht="25.5" hidden="false" customHeight="true" outlineLevel="0" collapsed="false">
      <c r="A41" s="191" t="str">
        <f aca="false">IF(INFO!B8&gt;34,35,"")</f>
        <v/>
      </c>
      <c r="B41" s="198" t="str">
        <f aca="false">IF(A41="","",'M Q'!B39)</f>
        <v/>
      </c>
      <c r="C41" s="198"/>
      <c r="D41" s="201" t="str">
        <f aca="false">IF(A41="","",'M Q'!C39)</f>
        <v/>
      </c>
      <c r="E41" s="198" t="str">
        <f aca="false">IF(A41="","",'M Q'!S39)</f>
        <v/>
      </c>
      <c r="F41" s="207" t="str">
        <f aca="false">IF(A41="","",'M Q'!T39)</f>
        <v/>
      </c>
      <c r="G41" s="208"/>
      <c r="H41" s="199"/>
      <c r="M41" s="190"/>
      <c r="N41" s="190"/>
      <c r="O41" s="190"/>
      <c r="P41" s="190"/>
    </row>
    <row r="42" s="179" customFormat="true" ht="25.5" hidden="false" customHeight="true" outlineLevel="0" collapsed="false">
      <c r="A42" s="191" t="str">
        <f aca="false">IF(INFO!B8&gt;35,36,"")</f>
        <v/>
      </c>
      <c r="B42" s="198" t="str">
        <f aca="false">IF(A42="","",'M Q'!B40)</f>
        <v/>
      </c>
      <c r="C42" s="198"/>
      <c r="D42" s="201" t="str">
        <f aca="false">IF(A42="","",'M Q'!C40)</f>
        <v/>
      </c>
      <c r="E42" s="198" t="str">
        <f aca="false">IF(A42="","",'M Q'!S40)</f>
        <v/>
      </c>
      <c r="F42" s="207" t="str">
        <f aca="false">IF(A42="","",'M Q'!T40)</f>
        <v/>
      </c>
      <c r="G42" s="208"/>
      <c r="H42" s="199"/>
      <c r="M42" s="190"/>
      <c r="N42" s="190"/>
      <c r="O42" s="190"/>
      <c r="P42" s="190"/>
    </row>
    <row r="43" s="179" customFormat="true" ht="25.5" hidden="false" customHeight="true" outlineLevel="0" collapsed="false">
      <c r="A43" s="191" t="str">
        <f aca="false">IF(INFO!B8&gt;36,37,"")</f>
        <v/>
      </c>
      <c r="B43" s="198" t="str">
        <f aca="false">IF(A43="","",'M Q'!B41)</f>
        <v/>
      </c>
      <c r="C43" s="198"/>
      <c r="D43" s="201" t="str">
        <f aca="false">IF(A43="","",'M Q'!C41)</f>
        <v/>
      </c>
      <c r="E43" s="198" t="str">
        <f aca="false">IF(A43="","",'M Q'!S41)</f>
        <v/>
      </c>
      <c r="F43" s="207" t="str">
        <f aca="false">IF(A43="","",'M Q'!T41)</f>
        <v/>
      </c>
      <c r="G43" s="208"/>
      <c r="H43" s="199"/>
      <c r="M43" s="190"/>
      <c r="N43" s="190"/>
      <c r="O43" s="190"/>
      <c r="P43" s="190"/>
    </row>
    <row r="44" s="179" customFormat="true" ht="25.5" hidden="false" customHeight="true" outlineLevel="0" collapsed="false">
      <c r="A44" s="191" t="str">
        <f aca="false">IF(INFO!B8&gt;37,38,"")</f>
        <v/>
      </c>
      <c r="B44" s="198" t="str">
        <f aca="false">IF(A44="","",'M Q'!B42)</f>
        <v/>
      </c>
      <c r="C44" s="198"/>
      <c r="D44" s="201" t="str">
        <f aca="false">IF(A44="","",'M Q'!C42)</f>
        <v/>
      </c>
      <c r="E44" s="198" t="str">
        <f aca="false">IF(A44="","",'M Q'!S42)</f>
        <v/>
      </c>
      <c r="F44" s="207" t="str">
        <f aca="false">IF(A44="","",'M Q'!T42)</f>
        <v/>
      </c>
      <c r="G44" s="208"/>
      <c r="H44" s="199"/>
      <c r="M44" s="190"/>
      <c r="N44" s="190"/>
      <c r="O44" s="190"/>
      <c r="P44" s="190"/>
    </row>
    <row r="45" s="179" customFormat="true" ht="25.5" hidden="false" customHeight="true" outlineLevel="0" collapsed="false">
      <c r="A45" s="191" t="str">
        <f aca="false">IF(INFO!B8&gt;38,39,"")</f>
        <v/>
      </c>
      <c r="B45" s="198" t="str">
        <f aca="false">IF(A45="","",'M Q'!B43)</f>
        <v/>
      </c>
      <c r="C45" s="198"/>
      <c r="D45" s="201" t="str">
        <f aca="false">IF(A45="","",'M Q'!C43)</f>
        <v/>
      </c>
      <c r="E45" s="198" t="str">
        <f aca="false">IF(A45="","",'M Q'!S43)</f>
        <v/>
      </c>
      <c r="F45" s="207" t="str">
        <f aca="false">IF(A45="","",'M Q'!T43)</f>
        <v/>
      </c>
      <c r="G45" s="208"/>
      <c r="H45" s="199"/>
      <c r="M45" s="190"/>
      <c r="N45" s="190"/>
      <c r="O45" s="190"/>
      <c r="P45" s="190"/>
    </row>
    <row r="46" s="179" customFormat="true" ht="25.5" hidden="false" customHeight="true" outlineLevel="0" collapsed="false">
      <c r="A46" s="191" t="str">
        <f aca="false">IF(INFO!B8&gt;39,40,"")</f>
        <v/>
      </c>
      <c r="B46" s="198" t="str">
        <f aca="false">IF(A46="","",'M Q'!B44)</f>
        <v/>
      </c>
      <c r="C46" s="198"/>
      <c r="D46" s="201" t="str">
        <f aca="false">IF(A46="","",'M Q'!C44)</f>
        <v/>
      </c>
      <c r="E46" s="198" t="str">
        <f aca="false">IF(A46="","",'M Q'!S44)</f>
        <v/>
      </c>
      <c r="F46" s="207" t="str">
        <f aca="false">IF(A46="","",'M Q'!T44)</f>
        <v/>
      </c>
      <c r="G46" s="208"/>
      <c r="H46" s="199"/>
      <c r="M46" s="190"/>
      <c r="N46" s="190"/>
      <c r="O46" s="190"/>
      <c r="P46" s="190"/>
    </row>
    <row r="47" s="179" customFormat="true" ht="30" hidden="false" customHeight="true" outlineLevel="0" collapsed="false">
      <c r="N47" s="190"/>
      <c r="O47" s="190"/>
      <c r="P47" s="190"/>
      <c r="Q47" s="190"/>
    </row>
    <row r="48" s="179" customFormat="true" ht="30" hidden="false" customHeight="true" outlineLevel="0" collapsed="false">
      <c r="N48" s="190"/>
      <c r="O48" s="190"/>
      <c r="P48" s="190"/>
      <c r="Q48" s="190"/>
    </row>
    <row r="49" s="179" customFormat="true" ht="30" hidden="false" customHeight="true" outlineLevel="0" collapsed="false">
      <c r="N49" s="190"/>
      <c r="O49" s="190"/>
      <c r="P49" s="190"/>
      <c r="Q49" s="190"/>
    </row>
    <row r="50" s="179" customFormat="true" ht="30" hidden="false" customHeight="true" outlineLevel="0" collapsed="false">
      <c r="N50" s="190"/>
      <c r="O50" s="190"/>
      <c r="P50" s="190"/>
      <c r="Q50" s="190"/>
    </row>
    <row r="51" s="179" customFormat="true" ht="30" hidden="false" customHeight="true" outlineLevel="0" collapsed="false">
      <c r="N51" s="190"/>
      <c r="O51" s="190"/>
      <c r="P51" s="190"/>
      <c r="Q51" s="190"/>
    </row>
    <row r="52" s="179" customFormat="true" ht="30" hidden="false" customHeight="true" outlineLevel="0" collapsed="false">
      <c r="N52" s="190"/>
      <c r="O52" s="190"/>
      <c r="P52" s="190"/>
      <c r="Q52" s="190"/>
    </row>
    <row r="53" s="179" customFormat="true" ht="30" hidden="false" customHeight="true" outlineLevel="0" collapsed="false">
      <c r="N53" s="190"/>
      <c r="O53" s="190"/>
      <c r="P53" s="190"/>
      <c r="Q53" s="190"/>
    </row>
    <row r="54" s="179" customFormat="true" ht="30" hidden="false" customHeight="true" outlineLevel="0" collapsed="false">
      <c r="N54" s="190"/>
      <c r="O54" s="190"/>
      <c r="P54" s="190"/>
      <c r="Q54" s="190"/>
    </row>
    <row r="55" s="179" customFormat="true" ht="30" hidden="false" customHeight="true" outlineLevel="0" collapsed="false">
      <c r="N55" s="190"/>
      <c r="O55" s="190"/>
      <c r="P55" s="190"/>
      <c r="Q55" s="190"/>
    </row>
    <row r="56" s="179" customFormat="true" ht="30" hidden="false" customHeight="true" outlineLevel="0" collapsed="false">
      <c r="N56" s="190"/>
      <c r="O56" s="190"/>
      <c r="P56" s="190"/>
      <c r="Q56" s="190"/>
    </row>
    <row r="57" s="180" customFormat="true" ht="30" hidden="false" customHeight="true" outlineLevel="0" collapsed="false">
      <c r="L57" s="179"/>
      <c r="M57" s="179"/>
      <c r="N57" s="190"/>
      <c r="O57" s="190"/>
      <c r="P57" s="190"/>
      <c r="Q57" s="190"/>
    </row>
    <row r="58" s="180" customFormat="true" ht="30" hidden="false" customHeight="true" outlineLevel="0" collapsed="false">
      <c r="L58" s="179"/>
      <c r="M58" s="179"/>
      <c r="N58" s="190"/>
      <c r="O58" s="190"/>
      <c r="P58" s="190"/>
      <c r="Q58" s="190"/>
    </row>
    <row r="59" s="180" customFormat="true" ht="30" hidden="false" customHeight="true" outlineLevel="0" collapsed="false">
      <c r="L59" s="179"/>
      <c r="M59" s="179"/>
      <c r="N59" s="190"/>
      <c r="O59" s="190"/>
      <c r="P59" s="190"/>
      <c r="Q59" s="190"/>
    </row>
    <row r="60" s="180" customFormat="true" ht="30" hidden="false" customHeight="true" outlineLevel="0" collapsed="false">
      <c r="L60" s="179"/>
      <c r="M60" s="179"/>
      <c r="N60" s="190"/>
      <c r="O60" s="190"/>
      <c r="P60" s="190"/>
      <c r="Q60" s="190"/>
    </row>
    <row r="61" s="180" customFormat="true" ht="30" hidden="false" customHeight="true" outlineLevel="0" collapsed="false">
      <c r="L61" s="179"/>
      <c r="M61" s="179"/>
      <c r="N61" s="190"/>
      <c r="O61" s="190"/>
      <c r="P61" s="190"/>
      <c r="Q61" s="190"/>
    </row>
    <row r="62" s="180" customFormat="true" ht="30" hidden="false" customHeight="true" outlineLevel="0" collapsed="false">
      <c r="L62" s="179"/>
      <c r="M62" s="179"/>
      <c r="N62" s="190"/>
      <c r="O62" s="190"/>
      <c r="P62" s="190"/>
      <c r="Q62" s="190"/>
    </row>
    <row r="63" s="180" customFormat="true" ht="30" hidden="false" customHeight="true" outlineLevel="0" collapsed="false">
      <c r="L63" s="179"/>
      <c r="M63" s="179"/>
      <c r="N63" s="190"/>
      <c r="O63" s="190"/>
      <c r="P63" s="190"/>
      <c r="Q63" s="190"/>
    </row>
    <row r="64" s="180" customFormat="true" ht="30" hidden="false" customHeight="true" outlineLevel="0" collapsed="false">
      <c r="L64" s="179"/>
      <c r="M64" s="179"/>
      <c r="N64" s="190"/>
      <c r="O64" s="190"/>
      <c r="P64" s="190"/>
      <c r="Q64" s="190"/>
    </row>
    <row r="65" s="180" customFormat="true" ht="30" hidden="false" customHeight="true" outlineLevel="0" collapsed="false">
      <c r="L65" s="179"/>
      <c r="M65" s="179"/>
      <c r="N65" s="190"/>
      <c r="O65" s="190"/>
      <c r="P65" s="190"/>
      <c r="Q65" s="190"/>
    </row>
    <row r="66" s="180" customFormat="true" ht="30" hidden="false" customHeight="true" outlineLevel="0" collapsed="false"/>
    <row r="67" s="180" customFormat="true" ht="30" hidden="false" customHeight="true" outlineLevel="0" collapsed="false"/>
    <row r="68" s="180" customFormat="true" ht="30" hidden="false" customHeight="true" outlineLevel="0" collapsed="false"/>
    <row r="69" s="180" customFormat="true" ht="30" hidden="false" customHeight="true" outlineLevel="0" collapsed="false"/>
    <row r="70" s="180" customFormat="true" ht="30" hidden="false" customHeight="true" outlineLevel="0" collapsed="false"/>
    <row r="71" s="180" customFormat="true" ht="30" hidden="false" customHeight="true" outlineLevel="0" collapsed="false"/>
    <row r="72" s="180" customFormat="true" ht="30" hidden="false" customHeight="true" outlineLevel="0" collapsed="false"/>
    <row r="73" s="180" customFormat="true" ht="30" hidden="false" customHeight="true" outlineLevel="0" collapsed="false"/>
    <row r="74" s="180" customFormat="true" ht="30" hidden="false" customHeight="true" outlineLevel="0" collapsed="false"/>
    <row r="75" s="180" customFormat="true" ht="30" hidden="false" customHeight="true" outlineLevel="0" collapsed="false"/>
    <row r="76" s="180" customFormat="true" ht="30" hidden="false" customHeight="true" outlineLevel="0" collapsed="false"/>
    <row r="77" s="180" customFormat="true" ht="30" hidden="false" customHeight="true" outlineLevel="0" collapsed="false"/>
    <row r="78" s="180" customFormat="true" ht="30" hidden="false" customHeight="true" outlineLevel="0" collapsed="false"/>
    <row r="79" s="180" customFormat="true" ht="30" hidden="false" customHeight="true" outlineLevel="0" collapsed="false"/>
    <row r="80" s="180" customFormat="true" ht="30" hidden="false" customHeight="true" outlineLevel="0" collapsed="false"/>
    <row r="81" s="180" customFormat="true" ht="30" hidden="false" customHeight="true" outlineLevel="0" collapsed="false"/>
    <row r="82" s="180" customFormat="true" ht="30" hidden="false" customHeight="true" outlineLevel="0" collapsed="false"/>
    <row r="83" s="180" customFormat="true" ht="30" hidden="false" customHeight="true" outlineLevel="0" collapsed="false"/>
    <row r="84" s="180" customFormat="true" ht="30" hidden="false" customHeight="true" outlineLevel="0" collapsed="false"/>
    <row r="85" s="180" customFormat="true" ht="30" hidden="false" customHeight="true" outlineLevel="0" collapsed="false"/>
    <row r="86" s="180" customFormat="true" ht="30" hidden="false" customHeight="true" outlineLevel="0" collapsed="false"/>
    <row r="87" s="180" customFormat="true" ht="30" hidden="false" customHeight="true" outlineLevel="0" collapsed="false"/>
    <row r="88" s="180" customFormat="true" ht="30" hidden="false" customHeight="true" outlineLevel="0" collapsed="false"/>
    <row r="89" s="180" customFormat="true" ht="30" hidden="false" customHeight="true" outlineLevel="0" collapsed="false"/>
    <row r="90" s="180" customFormat="true" ht="30" hidden="false" customHeight="true" outlineLevel="0" collapsed="false"/>
    <row r="91" s="180" customFormat="true" ht="30" hidden="false" customHeight="true" outlineLevel="0" collapsed="false"/>
    <row r="92" s="180" customFormat="true" ht="30" hidden="false" customHeight="true" outlineLevel="0" collapsed="false"/>
    <row r="93" s="180" customFormat="true" ht="30" hidden="false" customHeight="true" outlineLevel="0" collapsed="false"/>
    <row r="94" s="180" customFormat="true" ht="30" hidden="false" customHeight="true" outlineLevel="0" collapsed="false"/>
    <row r="95" s="180" customFormat="true" ht="30" hidden="false" customHeight="true" outlineLevel="0" collapsed="false"/>
    <row r="96" s="180" customFormat="true" ht="30" hidden="false" customHeight="true" outlineLevel="0" collapsed="false"/>
    <row r="97" s="180" customFormat="true" ht="30" hidden="false" customHeight="true" outlineLevel="0" collapsed="false"/>
    <row r="98" s="180" customFormat="true" ht="30" hidden="false" customHeight="true" outlineLevel="0" collapsed="false"/>
    <row r="99" s="180" customFormat="true" ht="30" hidden="false" customHeight="true" outlineLevel="0" collapsed="false"/>
    <row r="100" s="180" customFormat="true" ht="30" hidden="false" customHeight="true" outlineLevel="0" collapsed="false"/>
    <row r="101" s="180" customFormat="true" ht="30" hidden="false" customHeight="true" outlineLevel="0" collapsed="false"/>
    <row r="102" s="180" customFormat="true" ht="30" hidden="false" customHeight="true" outlineLevel="0" collapsed="false"/>
    <row r="103" s="180" customFormat="true" ht="30" hidden="false" customHeight="true" outlineLevel="0" collapsed="false"/>
    <row r="104" s="180" customFormat="true" ht="30" hidden="false" customHeight="true" outlineLevel="0" collapsed="false"/>
    <row r="105" s="180" customFormat="true" ht="30" hidden="false" customHeight="true" outlineLevel="0" collapsed="false"/>
    <row r="106" s="180" customFormat="true" ht="30" hidden="false" customHeight="true" outlineLevel="0" collapsed="false"/>
    <row r="107" s="180" customFormat="true" ht="30" hidden="false" customHeight="true" outlineLevel="0" collapsed="false"/>
    <row r="108" s="180" customFormat="true" ht="30" hidden="false" customHeight="true" outlineLevel="0" collapsed="false"/>
    <row r="109" s="180" customFormat="true" ht="30" hidden="false" customHeight="true" outlineLevel="0" collapsed="false"/>
    <row r="110" s="180" customFormat="true" ht="30" hidden="false" customHeight="true" outlineLevel="0" collapsed="false"/>
    <row r="111" s="180" customFormat="true" ht="30" hidden="false" customHeight="true" outlineLevel="0" collapsed="false"/>
    <row r="112" s="180" customFormat="true" ht="30" hidden="false" customHeight="true" outlineLevel="0" collapsed="false"/>
    <row r="113" s="180" customFormat="true" ht="30" hidden="false" customHeight="true" outlineLevel="0" collapsed="false"/>
    <row r="114" s="180" customFormat="true" ht="30" hidden="false" customHeight="true" outlineLevel="0" collapsed="false"/>
    <row r="115" s="180" customFormat="true" ht="30" hidden="false" customHeight="true" outlineLevel="0" collapsed="false"/>
    <row r="116" s="180" customFormat="true" ht="30" hidden="false" customHeight="true" outlineLevel="0" collapsed="false"/>
    <row r="117" s="180" customFormat="true" ht="30" hidden="false" customHeight="true" outlineLevel="0" collapsed="false"/>
    <row r="118" s="180" customFormat="true" ht="30" hidden="false" customHeight="true" outlineLevel="0" collapsed="false"/>
    <row r="119" s="180" customFormat="true" ht="30" hidden="false" customHeight="true" outlineLevel="0" collapsed="false"/>
    <row r="120" s="180" customFormat="true" ht="30" hidden="false" customHeight="true" outlineLevel="0" collapsed="false"/>
    <row r="121" s="180" customFormat="true" ht="30" hidden="false" customHeight="true" outlineLevel="0" collapsed="false"/>
    <row r="122" s="180" customFormat="true" ht="30" hidden="false" customHeight="true" outlineLevel="0" collapsed="false"/>
    <row r="123" s="180" customFormat="true" ht="30" hidden="false" customHeight="true" outlineLevel="0" collapsed="false"/>
    <row r="124" s="180" customFormat="true" ht="30" hidden="false" customHeight="true" outlineLevel="0" collapsed="false"/>
    <row r="125" s="180" customFormat="true" ht="30" hidden="false" customHeight="true" outlineLevel="0" collapsed="false"/>
    <row r="126" s="180" customFormat="true" ht="30" hidden="false" customHeight="true" outlineLevel="0" collapsed="false"/>
    <row r="127" s="180" customFormat="true" ht="30" hidden="false" customHeight="true" outlineLevel="0" collapsed="false"/>
    <row r="128" s="180" customFormat="true" ht="30" hidden="false" customHeight="true" outlineLevel="0" collapsed="false"/>
    <row r="129" s="180" customFormat="true" ht="30" hidden="false" customHeight="true" outlineLevel="0" collapsed="false"/>
    <row r="130" s="180" customFormat="true" ht="30" hidden="false" customHeight="true" outlineLevel="0" collapsed="false"/>
    <row r="131" s="180" customFormat="true" ht="22.5" hidden="false" customHeight="false" outlineLevel="0" collapsed="false"/>
    <row r="132" s="180" customFormat="true" ht="22.5" hidden="false" customHeight="false" outlineLevel="0" collapsed="false"/>
    <row r="133" s="180" customFormat="true" ht="22.5" hidden="false" customHeight="false" outlineLevel="0" collapsed="false"/>
    <row r="134" s="180" customFormat="true" ht="22.5" hidden="false" customHeight="false" outlineLevel="0" collapsed="false"/>
    <row r="135" s="180" customFormat="true" ht="22.5" hidden="false" customHeight="false" outlineLevel="0" collapsed="false"/>
    <row r="136" s="180" customFormat="true" ht="22.5" hidden="false" customHeight="false" outlineLevel="0" collapsed="false"/>
    <row r="137" s="180" customFormat="true" ht="22.5" hidden="false" customHeight="false" outlineLevel="0" collapsed="false"/>
    <row r="138" s="180" customFormat="true" ht="22.5" hidden="false" customHeight="false" outlineLevel="0" collapsed="false"/>
    <row r="139" s="180" customFormat="true" ht="22.5" hidden="false" customHeight="false" outlineLevel="0" collapsed="false"/>
    <row r="140" s="180" customFormat="true" ht="22.5" hidden="false" customHeight="false" outlineLevel="0" collapsed="false"/>
    <row r="141" s="180" customFormat="true" ht="22.5" hidden="false" customHeight="false" outlineLevel="0" collapsed="false"/>
    <row r="142" s="180" customFormat="true" ht="22.5" hidden="false" customHeight="false" outlineLevel="0" collapsed="false"/>
    <row r="143" s="180" customFormat="true" ht="22.5" hidden="false" customHeight="false" outlineLevel="0" collapsed="false"/>
    <row r="144" s="180" customFormat="true" ht="22.5" hidden="false" customHeight="false" outlineLevel="0" collapsed="false"/>
    <row r="145" s="180" customFormat="true" ht="22.5" hidden="false" customHeight="false" outlineLevel="0" collapsed="false"/>
    <row r="146" s="180" customFormat="true" ht="22.5" hidden="false" customHeight="false" outlineLevel="0" collapsed="false"/>
    <row r="147" s="180" customFormat="true" ht="22.5" hidden="false" customHeight="false" outlineLevel="0" collapsed="false"/>
    <row r="148" s="180" customFormat="true" ht="22.5" hidden="false" customHeight="false" outlineLevel="0" collapsed="false"/>
    <row r="149" s="180" customFormat="true" ht="22.5" hidden="false" customHeight="false" outlineLevel="0" collapsed="false"/>
    <row r="150" s="180" customFormat="true" ht="22.5" hidden="false" customHeight="false" outlineLevel="0" collapsed="false"/>
    <row r="151" s="180" customFormat="true" ht="22.5" hidden="false" customHeight="false" outlineLevel="0" collapsed="false"/>
    <row r="152" s="180" customFormat="true" ht="22.5" hidden="false" customHeight="false" outlineLevel="0" collapsed="false"/>
    <row r="153" s="180" customFormat="true" ht="22.5" hidden="false" customHeight="false" outlineLevel="0" collapsed="false"/>
    <row r="154" s="180" customFormat="true" ht="22.5" hidden="false" customHeight="false" outlineLevel="0" collapsed="false"/>
    <row r="155" s="180" customFormat="true" ht="22.5" hidden="false" customHeight="false" outlineLevel="0" collapsed="false"/>
    <row r="156" s="180" customFormat="true" ht="22.5" hidden="false" customHeight="false" outlineLevel="0" collapsed="false"/>
    <row r="157" s="180" customFormat="true" ht="22.5" hidden="false" customHeight="false" outlineLevel="0" collapsed="false"/>
    <row r="158" s="180" customFormat="true" ht="22.5" hidden="false" customHeight="false" outlineLevel="0" collapsed="false"/>
    <row r="159" s="180" customFormat="true" ht="22.5" hidden="false" customHeight="false" outlineLevel="0" collapsed="false"/>
  </sheetData>
  <mergeCells count="8">
    <mergeCell ref="A1:H3"/>
    <mergeCell ref="A4:H4"/>
    <mergeCell ref="G7:G8"/>
    <mergeCell ref="G9:G10"/>
    <mergeCell ref="J10:M10"/>
    <mergeCell ref="G11:G14"/>
    <mergeCell ref="G15:G22"/>
    <mergeCell ref="J23:M23"/>
  </mergeCells>
  <conditionalFormatting sqref="A7:F46 J11:M22">
    <cfRule type="cellIs" priority="2" operator="equal" aboveAverage="0" equalAverage="0" bottom="0" percent="0" rank="0" text="" dxfId="36">
      <formula>0</formula>
    </cfRule>
    <cfRule type="containsErrors" priority="3" aboveAverage="0" equalAverage="0" bottom="0" percent="0" rank="0" text="" dxfId="37">
      <formula>ISERROR(A7)</formula>
    </cfRule>
    <cfRule type="expression" priority="4" aboveAverage="0" equalAverage="0" bottom="0" percent="0" rank="0" text="" dxfId="38">
      <formula>LEN(TRIM(A7))=0</formula>
    </cfRule>
  </conditionalFormatting>
  <printOptions headings="false" gridLines="false" gridLinesSet="true" horizontalCentered="true" verticalCentered="tru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2004-11-19T11:01:00Z</dcterms:created>
  <dc:creator>* *</dc:creator>
  <dc:description/>
  <dc:language>fr-FR</dc:language>
  <cp:lastModifiedBy/>
  <cp:lastPrinted>2024-01-06T16:08:13Z</cp:lastPrinted>
  <dcterms:modified xsi:type="dcterms:W3CDTF">2024-01-06T16:45:54Z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